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<sst xmlns="http://schemas.openxmlformats.org/spreadsheetml/2006/main" count="3331" uniqueCount="1932">
  <si>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</si>
  <si>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</si>
  <si>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</si>
  <si>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</si>
  <si>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</si>
  <si>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</si>
  <si>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</si>
  <si>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</si>
  <si>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</si>
  <si>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</si>
  <si>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</si>
  <si>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</si>
  <si>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</si>
  <si>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</si>
  <si>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</si>
  <si>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</si>
  <si>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</si>
  <si>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</si>
  <si>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</si>
  <si>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</si>
  <si>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</si>
  <si>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</si>
  <si>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</si>
  <si>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</si>
  <si>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</si>
  <si>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</si>
  <si>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</si>
  <si>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</si>
  <si>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</si>
  <si>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</si>
  <si>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</si>
  <si>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</si>
  <si>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</si>
  <si>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</si>
  <si>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</si>
  <si>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</si>
  <si>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</si>
  <si>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</si>
  <si>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</si>
  <si>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</si>
  <si>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</si>
  <si>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</si>
  <si>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</si>
  <si>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</si>
  <si>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</si>
  <si>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</si>
  <si>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</si>
  <si>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</si>
  <si>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</si>
  <si>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</si>
  <si>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</si>
  <si>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</si>
  <si>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</si>
  <si>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</si>
  <si>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</si>
  <si>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</si>
  <si>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</si>
  <si>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</si>
  <si>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</si>
  <si>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</si>
  <si>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</si>
  <si>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</si>
  <si>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</si>
  <si>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</si>
  <si>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</si>
  <si>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</si>
  <si>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</si>
  <si>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</si>
  <si>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</si>
  <si>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</si>
  <si>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</si>
  <si>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</si>
  <si>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</si>
  <si>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</si>
  <si>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</si>
  <si>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</si>
  <si>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</si>
  <si>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</si>
  <si>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</si>
  <si>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</si>
  <si>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</si>
  <si>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</si>
  <si>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</si>
  <si>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</si>
  <si>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</si>
  <si>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</si>
  <si>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</si>
  <si>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</si>
  <si>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</si>
  <si>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</si>
  <si>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</si>
  <si>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</si>
  <si>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</si>
  <si>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</si>
  <si>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</si>
  <si>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</si>
  <si>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</si>
  <si>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</si>
  <si>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</si>
  <si>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</si>
  <si>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</si>
  <si>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</si>
  <si>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</si>
  <si>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</si>
  <si>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</si>
  <si>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</si>
  <si>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</si>
  <si>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</si>
  <si>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</si>
  <si>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</si>
  <si>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</si>
  <si>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</si>
  <si>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</si>
  <si>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</si>
  <si>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</si>
  <si>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</si>
  <si>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</si>
  <si>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</si>
  <si>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</si>
  <si>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</si>
  <si>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</si>
  <si>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</si>
  <si>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</si>
  <si>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</si>
  <si>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</si>
  <si>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</si>
  <si>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</si>
  <si>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</si>
  <si>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</si>
  <si>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</si>
  <si>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</si>
  <si>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</si>
  <si>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</si>
  <si>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</si>
  <si>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</si>
  <si>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</si>
  <si>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</si>
  <si>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</si>
  <si>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</si>
  <si>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</si>
  <si>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</si>
  <si>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</si>
  <si>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</si>
  <si>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</si>
  <si>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</si>
  <si>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</si>
  <si>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</si>
  <si>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</si>
  <si>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</si>
  <si>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</si>
  <si>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</si>
  <si>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</si>
  <si>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</si>
  <si>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</si>
  <si>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</si>
  <si>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</si>
  <si>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</si>
  <si>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</si>
  <si>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</si>
  <si>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</si>
  <si>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</si>
  <si>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</si>
  <si>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</si>
  <si>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</si>
  <si>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</si>
  <si>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</si>
  <si>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</si>
  <si>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</si>
  <si>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</si>
  <si>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</si>
  <si>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</si>
  <si>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</si>
  <si>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</si>
  <si>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</si>
  <si>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</si>
  <si>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</si>
  <si>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</si>
  <si>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</si>
  <si>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</si>
  <si>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</si>
  <si>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</si>
  <si>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</si>
  <si>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</si>
  <si>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</si>
  <si>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</si>
  <si>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</si>
  <si>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</si>
  <si>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</si>
  <si>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</si>
  <si>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</si>
  <si>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</si>
  <si>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</si>
  <si>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</si>
  <si>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</si>
  <si>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</si>
  <si>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</si>
  <si>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</si>
  <si>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</si>
  <si>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</si>
  <si>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</si>
  <si>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</si>
  <si>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</si>
  <si>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</si>
  <si>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</si>
  <si>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</si>
  <si>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</si>
  <si>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</si>
  <si>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</si>
  <si>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</si>
  <si>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</si>
  <si>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</si>
  <si>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</si>
  <si>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</si>
  <si>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</si>
  <si>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</si>
  <si>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</si>
  <si>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</si>
  <si>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</si>
  <si>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</si>
  <si>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</si>
  <si>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</si>
  <si>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</si>
  <si>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</si>
  <si>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</si>
  <si>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</si>
  <si>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</si>
  <si>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</si>
  <si>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</si>
  <si>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</si>
  <si>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</si>
  <si>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</si>
  <si>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</si>
  <si>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</si>
  <si>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</si>
  <si>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</si>
  <si>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</si>
  <si>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</si>
  <si>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</si>
  <si>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</si>
  <si>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</si>
  <si>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</si>
  <si>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</si>
  <si>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</si>
  <si>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</si>
  <si>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</si>
  <si>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</si>
  <si>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</si>
  <si>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</si>
  <si>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</si>
  <si>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</si>
  <si>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</si>
  <si>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</si>
  <si>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</si>
  <si>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</si>
  <si>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</si>
  <si>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</si>
  <si>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</si>
  <si>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</si>
  <si>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</si>
  <si>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</si>
  <si>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</si>
  <si>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</si>
  <si>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</si>
  <si>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</si>
  <si>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</si>
  <si>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</si>
  <si>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</si>
  <si>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</si>
  <si>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</si>
  <si>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</si>
  <si>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</si>
  <si>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</si>
  <si>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</si>
  <si>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</si>
  <si>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</si>
  <si>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</si>
  <si>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</si>
  <si>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</si>
  <si>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</si>
  <si>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</si>
  <si>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</si>
  <si>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</si>
  <si>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</si>
  <si>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</si>
  <si>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</si>
  <si>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</si>
  <si>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</si>
  <si>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</si>
  <si>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</si>
  <si>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</si>
  <si>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</si>
  <si>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</si>
  <si>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</si>
  <si>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</si>
  <si>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</si>
  <si>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</si>
  <si>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</si>
  <si>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</si>
  <si>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</si>
  <si>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</si>
  <si>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</si>
  <si>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</si>
  <si>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</si>
  <si>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</si>
  <si>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</si>
  <si>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</si>
  <si>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</si>
  <si>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</si>
  <si>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</si>
  <si>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</si>
  <si>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</si>
  <si>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</si>
  <si>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</si>
  <si>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</si>
  <si>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</si>
  <si>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</si>
  <si>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</si>
  <si>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</si>
  <si>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</si>
  <si>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</si>
  <si>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</si>
  <si>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</si>
  <si>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</si>
  <si>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</si>
  <si>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</si>
  <si>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</si>
  <si>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</si>
  <si>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</si>
  <si>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</si>
  <si>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</si>
  <si>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</si>
  <si>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</si>
  <si>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</si>
  <si>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</si>
  <si>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</si>
  <si>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</si>
  <si>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</si>
  <si>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</si>
  <si>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</si>
  <si>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</si>
  <si>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</si>
  <si>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</si>
  <si>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</si>
  <si>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</si>
  <si>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</si>
  <si>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</si>
  <si>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</si>
  <si>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</si>
  <si>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</si>
  <si>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</si>
  <si>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</si>
  <si>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</si>
  <si>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</si>
  <si>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</si>
  <si>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</si>
  <si>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</si>
  <si>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</si>
  <si>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</si>
  <si>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</si>
  <si>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</si>
  <si>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</si>
  <si>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</si>
  <si>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</si>
  <si>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</si>
  <si>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</si>
  <si>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</si>
  <si>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</si>
  <si>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</si>
  <si>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</si>
  <si>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</si>
  <si>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</si>
  <si>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</si>
  <si>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</si>
  <si>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</si>
  <si>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</si>
  <si>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</si>
  <si>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</si>
  <si>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</si>
  <si>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</si>
  <si>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</si>
  <si>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</si>
  <si>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</si>
  <si>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</si>
  <si>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</si>
  <si>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</si>
  <si>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</si>
  <si>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</si>
  <si>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</si>
  <si>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</si>
  <si>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</si>
  <si>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</si>
  <si>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</si>
  <si>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</si>
  <si>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</si>
  <si>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</si>
  <si>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</si>
  <si>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</si>
  <si>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</si>
  <si>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</si>
  <si>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</si>
  <si>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</si>
  <si>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</si>
  <si>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</si>
  <si>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</si>
  <si>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</si>
  <si>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</si>
  <si>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</si>
  <si>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</si>
  <si>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</si>
  <si>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</si>
  <si>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</si>
  <si>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</si>
  <si>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</si>
  <si>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</si>
  <si>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</si>
  <si>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</si>
  <si>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</si>
  <si>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</si>
  <si>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</si>
  <si>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</si>
  <si>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</si>
  <si>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</si>
  <si>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</si>
  <si>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</si>
  <si>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</si>
  <si>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</si>
  <si>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</si>
  <si>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</si>
  <si>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</si>
  <si>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</si>
  <si>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</si>
  <si>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</si>
  <si>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</si>
  <si>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</si>
  <si>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</si>
  <si>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</si>
  <si>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</si>
  <si>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</si>
  <si>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</si>
  <si>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</si>
  <si>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</si>
  <si>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</si>
  <si>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</si>
  <si>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</si>
  <si>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</si>
  <si>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</si>
  <si>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</si>
  <si>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</si>
  <si>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</si>
  <si>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</si>
  <si>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</si>
  <si>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</si>
  <si>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</si>
  <si>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</si>
  <si>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</si>
  <si>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</si>
  <si>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</si>
  <si>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</si>
  <si>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</si>
  <si>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</si>
  <si>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</si>
  <si>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</si>
  <si>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</si>
  <si>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</si>
  <si>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</si>
  <si>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</si>
  <si>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</si>
  <si>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</si>
  <si>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</si>
  <si>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</si>
  <si>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</si>
  <si>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</si>
  <si>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</si>
  <si>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</si>
  <si>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</si>
  <si>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</si>
  <si>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</si>
  <si>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</si>
  <si>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</si>
  <si>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</si>
  <si>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</si>
  <si>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</si>
  <si>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</si>
  <si>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</si>
  <si>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</si>
  <si>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</si>
  <si>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</si>
  <si>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</si>
  <si>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</si>
  <si>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</si>
  <si>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</si>
  <si>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</si>
  <si>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</si>
  <si>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</si>
  <si>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</si>
  <si>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</si>
  <si>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</si>
  <si>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</si>
  <si>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</si>
  <si>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</si>
  <si>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</si>
  <si>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</si>
  <si>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</si>
  <si>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</si>
  <si>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</si>
  <si>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</si>
  <si>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</si>
  <si>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</si>
  <si>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</si>
  <si>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</si>
  <si>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</si>
  <si>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</si>
  <si>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</si>
  <si>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</si>
  <si>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</si>
  <si>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</si>
  <si>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</si>
  <si>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</si>
  <si>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</si>
  <si>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</si>
  <si>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</si>
  <si>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</si>
  <si>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</si>
  <si>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</si>
  <si>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</si>
  <si>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</si>
  <si>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</si>
  <si>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</si>
  <si>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</si>
  <si>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</si>
  <si>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</si>
  <si>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</si>
  <si>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</si>
  <si>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</si>
  <si>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</si>
  <si>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</si>
  <si>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</si>
  <si>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</si>
  <si>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</si>
  <si>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</si>
  <si>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</si>
  <si>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</si>
  <si>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</si>
  <si>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</si>
  <si>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</si>
  <si>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</si>
  <si>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</si>
  <si>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</si>
  <si>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</si>
  <si>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</si>
  <si>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</si>
  <si>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</si>
  <si>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</si>
  <si>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</si>
  <si>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</si>
  <si>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</si>
  <si>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</si>
  <si>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</si>
  <si>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</si>
  <si>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</si>
  <si>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</si>
  <si>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</si>
  <si>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</si>
  <si>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</si>
  <si>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</si>
  <si>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</si>
  <si>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</si>
  <si>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</si>
  <si>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</si>
  <si>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</si>
  <si>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</si>
  <si>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</si>
  <si>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</si>
  <si>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</si>
  <si>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</si>
  <si>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</si>
  <si>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</si>
  <si>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</si>
  <si>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</si>
  <si>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</si>
  <si>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</si>
  <si>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</si>
  <si>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</si>
  <si>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</si>
  <si>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</si>
  <si>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</si>
  <si>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</si>
  <si>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</si>
  <si>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</si>
  <si>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</si>
  <si>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</si>
  <si>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</si>
  <si>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</si>
  <si>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</si>
  <si>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</si>
  <si>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</si>
  <si>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</si>
  <si>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</si>
  <si>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</si>
  <si>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</si>
  <si>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</si>
  <si>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</si>
  <si>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</si>
  <si>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</si>
  <si>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</si>
  <si>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</si>
  <si>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</si>
  <si>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</si>
  <si>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</si>
  <si>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</si>
  <si>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</si>
  <si>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</si>
  <si>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</si>
  <si>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</si>
  <si>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</si>
  <si>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</si>
  <si>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</si>
  <si>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</si>
  <si>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</si>
  <si>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</si>
  <si>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</si>
  <si>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</si>
  <si>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</si>
  <si>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</si>
  <si>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</si>
  <si>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</si>
  <si>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</si>
  <si>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</si>
  <si>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</si>
  <si>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</si>
  <si>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</si>
  <si>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</si>
  <si>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</si>
  <si>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</si>
  <si>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</si>
  <si>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</si>
  <si>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</si>
  <si>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</si>
  <si>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</si>
  <si>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</si>
  <si>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</si>
  <si>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</si>
  <si>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</si>
  <si>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</si>
  <si>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</si>
  <si>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</si>
  <si>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</si>
  <si>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</si>
  <si>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</si>
  <si>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</si>
  <si>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</si>
  <si>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</si>
  <si>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</si>
  <si>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</si>
  <si>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</si>
  <si>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</si>
  <si>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</si>
  <si>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</si>
  <si>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</si>
  <si>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</si>
  <si>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</si>
  <si>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</si>
  <si>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</si>
  <si>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</si>
  <si>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</si>
  <si>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</si>
  <si>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</si>
  <si>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</si>
  <si>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</si>
  <si>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</si>
  <si>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</si>
  <si>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</si>
  <si>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</si>
  <si>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</si>
  <si>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</si>
  <si>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</si>
  <si>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</si>
  <si>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</si>
  <si>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</si>
  <si>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</si>
  <si>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</si>
  <si>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</si>
  <si>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</si>
  <si>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</si>
  <si>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</si>
  <si>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</si>
  <si>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</si>
  <si>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</si>
  <si>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</si>
  <si>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</si>
  <si>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</si>
  <si>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</si>
  <si>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</si>
  <si>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</si>
  <si>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</si>
  <si>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</si>
  <si>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</si>
  <si>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</si>
  <si>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</si>
  <si>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</si>
  <si>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</si>
  <si>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</si>
  <si>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</si>
  <si>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</si>
  <si>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</si>
  <si>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</si>
  <si>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</si>
  <si>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</si>
  <si>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</si>
  <si>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</si>
  <si>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</si>
  <si>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</si>
  <si>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</si>
  <si>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</si>
  <si>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</si>
  <si>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</si>
  <si>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</si>
  <si>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</si>
  <si>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</si>
  <si>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</si>
  <si>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</si>
  <si>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</si>
  <si>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</si>
  <si>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</si>
  <si>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</si>
  <si>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</si>
  <si>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</si>
  <si>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</si>
  <si>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</si>
  <si>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</si>
  <si>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</si>
  <si>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</si>
  <si>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</si>
  <si>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</si>
  <si>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</si>
  <si>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</si>
  <si>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</si>
  <si>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</si>
  <si>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</si>
  <si>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</si>
  <si>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</si>
  <si>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</si>
  <si>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</si>
  <si>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</si>
  <si>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</si>
  <si>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</si>
  <si>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</si>
  <si>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</si>
  <si>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</si>
  <si>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</si>
  <si>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</si>
  <si>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</si>
  <si>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</si>
  <si>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</si>
  <si>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</si>
  <si>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</si>
  <si>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</si>
  <si>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</si>
  <si>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</si>
  <si>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</si>
  <si>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</si>
  <si>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</si>
  <si>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</si>
  <si>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</si>
  <si>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</si>
  <si>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</si>
  <si>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</si>
  <si>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</si>
  <si>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</si>
  <si>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</si>
  <si>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</si>
  <si>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</si>
  <si>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</si>
  <si>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</si>
  <si>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</si>
  <si>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</si>
  <si>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</si>
  <si>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</si>
  <si>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</si>
  <si>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</si>
  <si>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</si>
  <si>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</si>
  <si>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</si>
  <si>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</si>
  <si>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</si>
  <si>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</si>
  <si>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</si>
  <si>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</si>
  <si>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</si>
  <si>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</si>
  <si>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</si>
  <si>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</si>
  <si>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</si>
  <si>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</si>
  <si>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</si>
  <si>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</si>
  <si>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</si>
  <si>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</si>
  <si>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</si>
  <si>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</si>
  <si>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</si>
  <si>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</si>
  <si>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</si>
  <si>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</si>
  <si>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</si>
  <si>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</si>
  <si>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</si>
  <si>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</si>
  <si>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</si>
  <si>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</si>
  <si>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</si>
  <si>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</si>
  <si>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</si>
  <si>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</si>
  <si>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</si>
  <si>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</si>
  <si>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</si>
  <si>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</si>
  <si>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</si>
  <si>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</si>
  <si>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</si>
  <si>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</si>
  <si>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</si>
  <si>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</si>
  <si>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</si>
  <si>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</si>
  <si>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</si>
  <si>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</si>
  <si>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</si>
  <si>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</si>
  <si>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</si>
  <si>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</si>
  <si>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</si>
  <si>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</si>
  <si>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</si>
  <si>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</si>
  <si>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</si>
  <si>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</si>
  <si>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</si>
  <si>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</si>
  <si>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</si>
  <si>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</si>
  <si>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</si>
  <si>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</si>
  <si>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</si>
  <si>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</si>
  <si>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</si>
  <si>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</si>
  <si>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</si>
  <si>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</si>
  <si>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</si>
  <si>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</si>
  <si>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</si>
  <si>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</si>
  <si>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</si>
  <si>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</si>
  <si>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</si>
  <si>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</si>
  <si>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</si>
  <si>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</si>
  <si>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</si>
  <si>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</si>
  <si>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</si>
  <si>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</si>
  <si>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</si>
  <si>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</si>
  <si>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</si>
  <si>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</si>
  <si>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</si>
  <si>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</si>
  <si>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</si>
  <si>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</si>
  <si>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</si>
  <si>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</si>
  <si>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</si>
  <si>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</si>
  <si>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</si>
  <si>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</si>
  <si>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</si>
  <si>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</si>
  <si>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</si>
  <si>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</si>
  <si>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</si>
  <si>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</si>
  <si>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</si>
  <si>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</si>
  <si>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</si>
  <si>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</si>
  <si>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</si>
  <si>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</si>
  <si>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</si>
  <si>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</si>
  <si>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</si>
  <si>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</si>
  <si>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</si>
  <si>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</si>
  <si>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</si>
  <si>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</si>
  <si>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</si>
  <si>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</si>
  <si>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</si>
  <si>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</si>
  <si>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</si>
  <si>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</si>
  <si>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</si>
  <si>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</si>
  <si>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</si>
  <si>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</si>
  <si>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</si>
  <si>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</si>
  <si>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</si>
  <si>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</si>
  <si>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</si>
  <si>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</si>
  <si>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</si>
  <si>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</si>
  <si>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</si>
  <si>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</si>
  <si>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</si>
  <si>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</si>
  <si>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</si>
  <si>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</si>
  <si>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</si>
  <si>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</si>
  <si>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</si>
  <si>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</si>
  <si>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</si>
  <si>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</si>
  <si>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</si>
  <si>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</si>
  <si>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</si>
  <si>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</si>
  <si>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</si>
  <si>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</si>
  <si>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</si>
  <si>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</si>
  <si>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</si>
  <si>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</si>
  <si>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</si>
  <si>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</si>
  <si>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</si>
  <si>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</si>
  <si>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</si>
  <si>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</si>
  <si>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</si>
  <si>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</si>
  <si>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</si>
  <si>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</si>
  <si>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</si>
  <si>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</si>
  <si>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</si>
  <si>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</si>
  <si>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</si>
  <si>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</si>
  <si>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</si>
  <si>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</si>
  <si>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</si>
  <si>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</si>
  <si>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</si>
  <si>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</si>
  <si>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</si>
  <si>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</si>
  <si>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</si>
  <si>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</si>
  <si>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</si>
  <si>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</si>
  <si>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</si>
  <si>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</si>
  <si>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</si>
  <si>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</si>
  <si>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</si>
  <si>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</si>
  <si>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</si>
  <si>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</si>
  <si>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</si>
  <si>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</si>
  <si>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</si>
  <si>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</si>
  <si>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</si>
  <si>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</si>
  <si>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</si>
  <si>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</si>
  <si>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</si>
  <si>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</si>
  <si>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</si>
  <si>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</si>
  <si>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</si>
  <si>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</si>
  <si>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</si>
  <si>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</si>
  <si>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</si>
  <si>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</si>
  <si>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</si>
  <si>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</si>
  <si>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</si>
  <si>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</si>
  <si>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</si>
  <si>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</si>
  <si>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</si>
  <si>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</si>
  <si>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</si>
  <si>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</si>
  <si>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</si>
  <si>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</si>
  <si>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</si>
  <si>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</si>
  <si>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</si>
  <si>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</si>
  <si>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</si>
  <si>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</si>
  <si>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</si>
  <si>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</si>
  <si>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</si>
  <si>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</si>
  <si>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</si>
  <si>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</si>
  <si>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</si>
  <si>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</si>
  <si>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</si>
  <si>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</si>
  <si>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</si>
  <si>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</si>
  <si>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</si>
  <si>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</si>
  <si>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</si>
  <si>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</si>
  <si>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</si>
  <si>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</si>
  <si>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</si>
  <si>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</si>
  <si>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</si>
  <si>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</si>
  <si>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</si>
  <si>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</si>
  <si>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</si>
  <si>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</si>
  <si>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</si>
  <si>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</si>
  <si>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</si>
  <si>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</si>
  <si>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</si>
  <si>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</si>
  <si>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</si>
  <si>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</si>
  <si>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</si>
  <si>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</si>
  <si>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</si>
  <si>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</si>
  <si>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</si>
  <si>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</si>
  <si>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</si>
  <si>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</si>
  <si>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</si>
  <si>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</si>
  <si>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</si>
  <si>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</si>
  <si>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</si>
  <si>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</si>
  <si>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</si>
  <si>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</si>
  <si>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</si>
  <si>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</si>
  <si>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</si>
  <si>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</si>
  <si>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</si>
  <si>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</si>
  <si>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</si>
  <si>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</si>
  <si>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</si>
  <si>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</si>
  <si>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</si>
  <si>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</si>
  <si>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</si>
  <si>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</si>
  <si>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</si>
  <si>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</si>
  <si>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</si>
  <si>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</si>
  <si>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</si>
  <si>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</si>
  <si>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</si>
  <si>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</si>
  <si>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</si>
  <si>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</si>
  <si>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</si>
  <si>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</si>
  <si>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</si>
  <si>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</si>
  <si>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</si>
  <si>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</si>
  <si>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</si>
  <si>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</si>
  <si>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</si>
  <si>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</si>
  <si>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</si>
  <si>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</si>
  <si>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</si>
  <si>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</si>
  <si>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</si>
  <si>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</si>
  <si>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</si>
  <si>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</si>
  <si>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</si>
  <si>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</si>
  <si>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</si>
  <si>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</si>
  <si>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</si>
  <si>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</si>
  <si>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</si>
  <si>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</si>
  <si>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</si>
  <si>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</si>
  <si>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</si>
  <si>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</si>
  <si>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</si>
  <si>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</si>
  <si>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</si>
  <si>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</si>
  <si>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</si>
  <si>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</si>
  <si>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</si>
  <si>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</si>
  <si>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</si>
  <si>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</si>
  <si>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</si>
  <si>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</si>
  <si>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</si>
  <si>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</si>
  <si>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</si>
  <si>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</si>
  <si>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</si>
  <si>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</si>
  <si>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</si>
  <si>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</si>
  <si>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</si>
  <si>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</si>
  <si>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</si>
  <si>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</si>
  <si>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</si>
  <si>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</si>
  <si>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</si>
  <si>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</si>
  <si>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</si>
  <si>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</si>
  <si>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</si>
  <si>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</si>
  <si>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</si>
  <si>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</si>
  <si>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</si>
  <si>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</si>
  <si>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</si>
  <si>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</si>
  <si>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</si>
  <si>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</si>
  <si>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</si>
  <si>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</si>
  <si>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</si>
  <si>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</si>
  <si>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</si>
  <si>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</si>
  <si>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</si>
  <si>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</si>
  <si>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</si>
  <si>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</si>
  <si>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</si>
  <si>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</si>
  <si>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</si>
  <si>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</si>
  <si>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</si>
  <si>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</si>
  <si>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</si>
  <si>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</si>
  <si>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</si>
  <si>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</si>
  <si>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</si>
  <si>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</si>
  <si>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</si>
  <si>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</si>
  <si>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</si>
  <si>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</si>
  <si>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</si>
  <si>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</si>
  <si>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</si>
  <si>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</si>
  <si>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</si>
  <si>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</si>
  <si>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</si>
  <si>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</si>
  <si>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</si>
  <si>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</si>
  <si>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</si>
  <si>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</si>
  <si>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</si>
  <si>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</si>
  <si>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</si>
  <si>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</si>
  <si>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</si>
  <si>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</si>
  <si>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</si>
  <si>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</si>
  <si>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</si>
  <si>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</si>
  <si>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</si>
  <si>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</si>
  <si>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</si>
  <si>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</si>
  <si>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</si>
  <si>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</si>
  <si>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</si>
  <si>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</si>
  <si>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</si>
  <si>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</si>
  <si>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</si>
  <si>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</si>
  <si>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</si>
  <si>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</si>
  <si>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</si>
  <si>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</si>
  <si>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</si>
  <si>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</si>
  <si>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</si>
  <si>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</si>
  <si>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</si>
  <si>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</si>
  <si>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</si>
  <si>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</si>
  <si>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</si>
  <si>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</si>
  <si>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</si>
  <si>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</si>
  <si>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</si>
  <si>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</si>
  <si>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</si>
  <si>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</si>
  <si>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</si>
  <si>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</si>
  <si>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</si>
  <si>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</si>
  <si>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</si>
  <si>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</si>
  <si>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</si>
  <si>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</si>
  <si>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</si>
  <si>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</si>
  <si>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</si>
  <si>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</si>
  <si>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</si>
  <si>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</si>
  <si>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</si>
  <si>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</si>
  <si>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</si>
  <si>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</si>
  <si>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</si>
  <si>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</si>
  <si>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</si>
  <si>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</si>
  <si>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</si>
  <si>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</si>
  <si>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</si>
  <si>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</si>
  <si>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</si>
  <si>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</si>
  <si>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</si>
  <si>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</si>
  <si>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</si>
  <si>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</si>
  <si>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</si>
  <si>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</si>
  <si>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</si>
  <si>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</si>
  <si>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</si>
  <si>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</si>
  <si>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</si>
  <si>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</si>
  <si>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</si>
  <si>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</si>
  <si>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</si>
  <si>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</si>
  <si>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</si>
  <si>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</si>
  <si>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</si>
  <si>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</si>
  <si>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</si>
  <si>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</si>
  <si>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</si>
  <si>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</si>
  <si>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</si>
  <si>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</si>
  <si>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</si>
  <si>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</si>
  <si>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</si>
  <si>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</si>
  <si>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</si>
  <si>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</si>
  <si>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</si>
  <si>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</si>
  <si>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</si>
  <si>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</si>
  <si>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</si>
  <si>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</si>
  <si>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</si>
  <si>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</si>
  <si>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</si>
  <si>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</si>
  <si>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</si>
  <si>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</si>
  <si>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</si>
  <si>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</si>
  <si>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</si>
  <si>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</si>
  <si>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</si>
  <si>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</si>
  <si>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</si>
  <si>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</si>
  <si>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</si>
  <si>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</si>
  <si>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</si>
  <si>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</si>
  <si>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</si>
  <si>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</si>
  <si>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</si>
  <si>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</si>
  <si>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</si>
  <si>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</si>
  <si>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</si>
  <si>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</si>
  <si>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</si>
  <si>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</si>
  <si>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</si>
  <si>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</si>
  <si>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</si>
  <si>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</si>
  <si>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</si>
  <si>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</si>
  <si>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</si>
  <si>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</si>
  <si>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</si>
  <si>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</si>
  <si>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</si>
  <si>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</si>
  <si>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</si>
  <si>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</si>
  <si>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</si>
  <si>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</si>
  <si>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</si>
  <si>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</si>
  <si>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</si>
  <si>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</si>
  <si>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</si>
  <si>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</si>
  <si>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</si>
  <si>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</si>
  <si>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</si>
  <si>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</si>
  <si>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</si>
  <si>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</si>
  <si>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</si>
  <si>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</si>
  <si>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</si>
  <si>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</si>
  <si>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</si>
  <si>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</si>
  <si>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</si>
  <si>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</si>
  <si>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</si>
  <si>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</si>
  <si>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</si>
  <si>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</si>
  <si>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</si>
  <si>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</si>
  <si>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</si>
  <si>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</si>
  <si>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</si>
  <si>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</si>
  <si>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</si>
  <si>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</si>
  <si>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</si>
  <si>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</si>
  <si>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</si>
  <si>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</si>
  <si>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</si>
  <si>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</si>
  <si>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</si>
  <si>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</si>
  <si>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</si>
  <si>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</si>
  <si>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</si>
  <si>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</si>
  <si>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</si>
  <si>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</si>
  <si>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</si>
  <si>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</si>
  <si>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</si>
  <si>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</si>
  <si>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</si>
  <si>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</si>
  <si>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</si>
  <si>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</si>
  <si>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</si>
  <si>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</si>
  <si>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</si>
  <si>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</si>
  <si>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</si>
  <si>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</si>
  <si>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</si>
  <si>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</si>
  <si>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</si>
  <si>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</si>
  <si>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</si>
  <si>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</si>
  <si>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</si>
  <si>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</si>
  <si>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</si>
  <si>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</si>
  <si>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</si>
  <si>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</si>
  <si>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</si>
  <si>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</si>
  <si>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</si>
  <si>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</si>
  <si>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</si>
  <si>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</si>
  <si>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</si>
  <si>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</si>
  <si>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</si>
  <si>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</si>
  <si>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</si>
  <si>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</si>
  <si>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</si>
  <si>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</si>
  <si>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</si>
  <si>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</si>
  <si>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</si>
  <si>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</si>
  <si>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</si>
  <si>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</si>
  <si>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</si>
  <si>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</si>
  <si>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</si>
  <si>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</si>
  <si>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</si>
  <si>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</si>
  <si>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</si>
  <si>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</si>
  <si>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</si>
  <si>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</si>
  <si>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</si>
  <si>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</si>
  <si>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</si>
  <si>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</si>
  <si>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</si>
  <si>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</si>
  <si>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</si>
  <si>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</si>
  <si>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</si>
  <si>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</si>
  <si>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</si>
  <si>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</si>
  <si>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</si>
  <si>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</si>
  <si>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</si>
  <si>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</si>
  <si>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</si>
  <si>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</si>
  <si>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</si>
  <si>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</si>
  <si>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</si>
  <si>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</si>
  <si>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</si>
  <si>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</si>
  <si>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</si>
  <si>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</si>
  <si>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</si>
  <si>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</si>
  <si>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</si>
  <si>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</si>
  <si>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</si>
  <si>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</si>
  <si>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</si>
  <si>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</si>
  <si>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</si>
  <si>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</si>
  <si>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</si>
  <si>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</si>
  <si>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</si>
  <si>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</si>
  <si>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</si>
  <si>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</si>
  <si>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</si>
  <si>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</si>
  <si>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</si>
  <si>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</si>
  <si>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</si>
  <si>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</si>
  <si>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</si>
  <si>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</si>
  <si>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</si>
  <si>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</si>
  <si>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</si>
  <si>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</si>
  <si>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</si>
  <si>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</si>
  <si>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</si>
  <si>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</si>
  <si>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</si>
  <si>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</si>
  <si>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</si>
  <si>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</si>
  <si>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</si>
  <si>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</si>
  <si>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</si>
  <si>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</si>
  <si>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</si>
  <si>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</si>
  <si>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</si>
  <si>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</si>
  <si>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</si>
  <si>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</si>
  <si>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</si>
  <si>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</si>
  <si>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</si>
  <si>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</si>
  <si>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</si>
  <si>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</si>
  <si>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</si>
  <si>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</si>
  <si>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</si>
  <si>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</si>
  <si>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</si>
  <si>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</si>
  <si>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</si>
  <si>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</si>
  <si>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</si>
  <si>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</si>
  <si>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</si>
  <si>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</si>
  <si>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</si>
  <si>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</si>
  <si>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</si>
  <si>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</si>
  <si>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</si>
  <si>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</si>
  <si>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</si>
  <si>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</si>
  <si>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</si>
  <si>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</si>
  <si>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</si>
  <si>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</si>
  <si>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</si>
  <si>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</si>
  <si>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</si>
  <si>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</si>
  <si>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</si>
  <si>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</si>
  <si>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</si>
  <si>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</si>
  <si>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</si>
  <si>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</si>
  <si>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</si>
  <si>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</si>
  <si>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</si>
  <si>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</si>
  <si>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</si>
  <si>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</si>
  <si>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</si>
  <si>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</si>
  <si>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</si>
  <si>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</si>
  <si>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</si>
  <si>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</si>
  <si>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</si>
  <si>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</si>
  <si>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</si>
  <si>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</si>
  <si>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</si>
  <si>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</si>
  <si>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</si>
  <si>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</si>
  <si>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</si>
  <si>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</si>
  <si>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</si>
  <si>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</si>
  <si>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</si>
  <si>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</si>
  <si>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</si>
  <si>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</si>
  <si>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</si>
  <si>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</si>
  <si>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</si>
  <si>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</si>
  <si>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</si>
  <si>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</si>
  <si>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</si>
  <si>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</si>
  <si>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</si>
  <si>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</si>
  <si>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</si>
  <si>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</si>
  <si>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</si>
  <si>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</si>
  <si>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</si>
  <si>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</si>
  <si>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</si>
  <si>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</si>
  <si>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</si>
  <si>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</si>
  <si>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</si>
  <si>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</si>
  <si>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</si>
  <si>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</si>
  <si>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</si>
  <si>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</si>
  <si>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</si>
  <si>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</si>
  <si>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</si>
  <si>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</si>
  <si>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</si>
  <si>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</si>
  <si>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</si>
  <si>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</si>
  <si>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</si>
  <si>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</si>
  <si>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</si>
  <si>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</si>
  <si>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</si>
  <si>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</si>
  <si>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</si>
  <si>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</si>
  <si>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</si>
  <si>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</si>
  <si>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</si>
  <si>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</si>
  <si>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</si>
  <si>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</si>
  <si>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</si>
  <si>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</si>
  <si>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</si>
  <si>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</si>
  <si>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</si>
  <si>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</si>
  <si>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</si>
  <si>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</si>
  <si>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</si>
  <si>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</si>
  <si>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</si>
  <si>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</si>
  <si>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</si>
  <si>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</si>
  <si>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</si>
  <si>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</si>
  <si>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</si>
  <si>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</si>
  <si>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</si>
  <si>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</si>
  <si>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</si>
  <si>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</si>
  <si>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</si>
  <si>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</si>
  <si>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</si>
  <si>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</si>
  <si>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</si>
  <si>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</si>
  <si>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</si>
  <si>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</si>
  <si>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</si>
  <si>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</si>
  <si>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</si>
  <si>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</si>
  <si>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</si>
  <si>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</si>
  <si>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</si>
  <si>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</si>
  <si>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</si>
  <si>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</si>
  <si>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</si>
  <si>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</si>
  <si>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</si>
  <si>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</si>
  <si>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</si>
  <si>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</si>
  <si>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</si>
  <si>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</si>
  <si>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</si>
  <si>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</si>
  <si>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</si>
  <si>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</si>
  <si>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</si>
  <si>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</si>
  <si>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</si>
  <si>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</si>
  <si>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</si>
  <si>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</si>
  <si>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</si>
  <si>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</si>
  <si>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</si>
  <si>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</si>
  <si>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</si>
  <si>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</si>
  <si>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</si>
  <si>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</si>
  <si>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</si>
  <si>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</si>
  <si>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</si>
  <si>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</si>
  <si>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</si>
  <si>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</si>
  <si>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</si>
  <si>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</si>
  <si>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</si>
  <si>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</si>
  <si>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</si>
  <si>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</si>
  <si>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</si>
  <si>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</si>
  <si>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</si>
  <si>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</si>
  <si>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</si>
  <si>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</si>
  <si>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</si>
  <si>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</si>
  <si>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</si>
  <si>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</si>
  <si>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</si>
  <si>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</si>
  <si>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</si>
  <si>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</si>
  <si>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</si>
  <si>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</si>
  <si>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</si>
  <si>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</si>
  <si>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</si>
  <si>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</si>
  <si>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</si>
  <si>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</si>
  <si>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</si>
  <si>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</si>
  <si>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</si>
  <si>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</si>
  <si>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</si>
  <si>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</si>
  <si>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</si>
  <si>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</si>
  <si>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</si>
  <si>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</si>
  <si>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</si>
  <si>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</si>
  <si>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</si>
  <si>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</si>
  <si>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</si>
  <si>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</si>
  <si>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</si>
  <si>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</si>
  <si>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</si>
  <si>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</si>
  <si>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</si>
  <si>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</si>
  <si>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</si>
  <si>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</si>
  <si>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</si>
  <si>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</si>
  <si>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</si>
  <si>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</si>
  <si>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</si>
  <si>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</si>
  <si>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</si>
  <si>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</si>
  <si>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</si>
  <si>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</si>
  <si>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</si>
  <si>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</si>
  <si>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</si>
  <si>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</si>
  <si>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</si>
  <si>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</si>
  <si>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</si>
  <si>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</si>
  <si>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</si>
  <si>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</si>
  <si>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</si>
  <si>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</si>
  <si>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</si>
  <si>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</si>
  <si>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</si>
  <si>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</si>
  <si>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</si>
  <si>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</si>
  <si>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</si>
  <si>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</si>
  <si>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</si>
  <si>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</si>
  <si>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</si>
  <si>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</si>
  <si>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</si>
  <si>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</si>
  <si>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</si>
  <si>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</si>
  <si>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</si>
  <si>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</si>
  <si>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</si>
  <si>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</si>
  <si>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</si>
  <si>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</si>
  <si>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</si>
  <si>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</si>
  <si>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</si>
  <si>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</si>
  <si>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</si>
  <si>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</si>
  <si>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</si>
  <si>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</si>
  <si>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</si>
  <si>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</si>
  <si>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</si>
  <si>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</si>
  <si>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</si>
  <si>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</si>
  <si>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</si>
  <si>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</si>
  <si>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</si>
  <si>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</si>
  <si>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</si>
  <si>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</si>
  <si>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</si>
  <si>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</si>
  <si>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</si>
  <si>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</si>
  <si>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</si>
  <si>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</si>
  <si>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</si>
  <si>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</si>
  <si>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</si>
  <si>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</si>
  <si>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</si>
  <si>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</si>
  <si>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</si>
  <si>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</si>
  <si>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</si>
  <si>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</si>
  <si>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</si>
  <si>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</si>
  <si>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</si>
  <si>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</si>
  <si>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</si>
  <si>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</si>
  <si>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</si>
  <si>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</si>
  <si>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</si>
  <si>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</si>
  <si>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</si>
  <si>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</si>
  <si>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</si>
  <si>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</si>
  <si>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</si>
  <si>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</si>
  <si>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</si>
  <si>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</si>
  <si>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</si>
  <si>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</si>
  <si>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</si>
  <si>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</si>
  <si>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</si>
  <si>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</si>
  <si>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</si>
  <si>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</si>
  <si>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</si>
  <si>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</si>
  <si>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</si>
  <si>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</si>
  <si>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</si>
  <si>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</si>
  <si>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</si>
  <si>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</si>
  <si>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</si>
  <si>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</si>
  <si>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</si>
  <si>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</si>
  <si>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</si>
  <si>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</si>
  <si>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</si>
  <si>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</si>
  <si>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</si>
  <si>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</si>
  <si>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</si>
  <si>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</si>
  <si>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</si>
  <si>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</si>
  <si>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</si>
  <si>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</si>
  <si>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</si>
  <si>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</si>
  <si>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</si>
  <si>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</si>
  <si>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</si>
  <si>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</si>
  <si>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</si>
  <si>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</si>
  <si>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</si>
  <si>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</si>
  <si>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</si>
  <si>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</si>
  <si>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</si>
  <si>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</si>
  <si>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</si>
  <si>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</si>
  <si>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</si>
  <si>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</si>
  <si>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</si>
  <si>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</si>
  <si>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</si>
  <si>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</si>
  <si>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</si>
  <si>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</si>
  <si>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</si>
  <si>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</si>
  <si>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</si>
  <si>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</si>
  <si>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</si>
  <si>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</si>
  <si>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</si>
  <si>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</si>
  <si>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</si>
  <si>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</si>
  <si>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</si>
  <si>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b936</t>
  </si>
  <si>
    <t>d783</t>
  </si>
  <si>
    <t>c1122</t>
  </si>
  <si>
    <t>Елисавета Боянова</t>
  </si>
  <si>
    <t>Маргарита Николова</t>
  </si>
  <si>
    <t>Елена Илиева</t>
  </si>
  <si>
    <t>elena_ilieva@bnt.bg</t>
  </si>
  <si>
    <t>print</t>
  </si>
  <si>
    <t>БЪЛГАРСКА НАЦИОНАЛНА ТЕЛЕВИЗИЯ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</si>
</sst>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J105" sqref="J105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1921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1884</v>
      </c>
      <c r="G10" s="1255" t="s">
        <v>877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БЪЛГАРСКА НАЦИОНАЛНА ТЕЛЕВИЗИЯ</v>
      </c>
      <c r="C11" s="1025"/>
      <c r="D11" s="1012"/>
      <c r="E11" s="890"/>
      <c r="F11" s="1165">
        <f>OTCHET!E9</f>
        <v>42005</v>
      </c>
      <c r="G11" s="1259">
        <f>OTCHET!F9</f>
        <v>42247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1895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Българска национална телевизия</v>
      </c>
      <c r="C13" s="1003"/>
      <c r="D13" s="1003"/>
      <c r="E13" s="1214" t="str">
        <f>+OTCHET!E12</f>
        <v>код по ЕБК:</v>
      </c>
      <c r="F13" s="1385" t="str">
        <f>+OTCHET!F12</f>
        <v>6100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1894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1920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1885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931</v>
      </c>
      <c r="D17" s="886"/>
      <c r="E17" s="1654" t="s">
        <v>1876</v>
      </c>
      <c r="F17" s="1656" t="s">
        <v>1881</v>
      </c>
      <c r="G17" s="1451" t="s">
        <v>1883</v>
      </c>
      <c r="H17" s="1452"/>
      <c r="I17" s="1453"/>
      <c r="J17" s="1454"/>
      <c r="K17" s="487"/>
      <c r="L17" s="487"/>
      <c r="M17" s="487"/>
      <c r="N17" s="1014"/>
      <c r="O17" s="1455" t="s">
        <v>1888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1886</v>
      </c>
      <c r="C18" s="887"/>
      <c r="D18" s="887"/>
      <c r="E18" s="1655"/>
      <c r="F18" s="1657"/>
      <c r="G18" s="1456" t="s">
        <v>1788</v>
      </c>
      <c r="H18" s="1457" t="s">
        <v>1307</v>
      </c>
      <c r="I18" s="1457" t="s">
        <v>1777</v>
      </c>
      <c r="J18" s="1458" t="s">
        <v>1778</v>
      </c>
      <c r="K18" s="488" t="s">
        <v>874</v>
      </c>
      <c r="L18" s="488" t="s">
        <v>874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1919</v>
      </c>
      <c r="C20" s="1138"/>
      <c r="D20" s="1138"/>
      <c r="E20" s="1239" t="s">
        <v>395</v>
      </c>
      <c r="F20" s="1239" t="s">
        <v>396</v>
      </c>
      <c r="G20" s="1240" t="s">
        <v>1321</v>
      </c>
      <c r="H20" s="1241" t="s">
        <v>1322</v>
      </c>
      <c r="I20" s="1241" t="s">
        <v>1293</v>
      </c>
      <c r="J20" s="1242" t="s">
        <v>1751</v>
      </c>
      <c r="K20" s="490" t="s">
        <v>876</v>
      </c>
      <c r="L20" s="490" t="s">
        <v>878</v>
      </c>
      <c r="M20" s="490" t="s">
        <v>878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905</v>
      </c>
      <c r="C22" s="922" t="s">
        <v>397</v>
      </c>
      <c r="D22" s="923"/>
      <c r="E22" s="924">
        <f aca="true" t="shared" si="0" ref="E22:J22">+E23+E25+E36+E37</f>
        <v>5700000</v>
      </c>
      <c r="F22" s="924">
        <f t="shared" si="0"/>
        <v>4171076</v>
      </c>
      <c r="G22" s="1033">
        <f t="shared" si="0"/>
        <v>3909959</v>
      </c>
      <c r="H22" s="1034">
        <f t="shared" si="0"/>
        <v>114301</v>
      </c>
      <c r="I22" s="1034">
        <f t="shared" si="0"/>
        <v>146816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397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904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1769</v>
      </c>
      <c r="C25" s="880" t="s">
        <v>884</v>
      </c>
      <c r="D25" s="880"/>
      <c r="E25" s="938">
        <f>+E26+E30+E31+E32+E33</f>
        <v>5700000</v>
      </c>
      <c r="F25" s="938">
        <f>+F26+F30+F31+F32+F33</f>
        <v>3806775</v>
      </c>
      <c r="G25" s="1042">
        <f aca="true" t="shared" si="2" ref="G25:M25">+G26+G30+G31+G32+G33</f>
        <v>3659959</v>
      </c>
      <c r="H25" s="1043">
        <f>+H26+H30+H31+H32+H33</f>
        <v>0</v>
      </c>
      <c r="I25" s="1043">
        <f>+I26+I30+I31+I32+I33</f>
        <v>146816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884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906</v>
      </c>
      <c r="C26" s="882" t="s">
        <v>885</v>
      </c>
      <c r="D26" s="882"/>
      <c r="E26" s="937">
        <f>OTCHET!E72</f>
        <v>7699148</v>
      </c>
      <c r="F26" s="937">
        <f t="shared" si="1"/>
        <v>4714458</v>
      </c>
      <c r="G26" s="1045">
        <f>OTCHET!G72</f>
        <v>4561218</v>
      </c>
      <c r="H26" s="1046">
        <f>OTCHET!H72</f>
        <v>0</v>
      </c>
      <c r="I26" s="1046">
        <f>OTCHET!I72</f>
        <v>153240</v>
      </c>
      <c r="J26" s="1047">
        <f>OTCHET!J72</f>
        <v>0</v>
      </c>
      <c r="K26" s="496"/>
      <c r="L26" s="496"/>
      <c r="M26" s="496"/>
      <c r="N26" s="1019"/>
      <c r="O26" s="1174" t="s">
        <v>885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1878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7417007</v>
      </c>
      <c r="F28" s="997">
        <f t="shared" si="1"/>
        <v>4618252</v>
      </c>
      <c r="G28" s="1051">
        <f>OTCHET!G75</f>
        <v>4481288</v>
      </c>
      <c r="H28" s="1052">
        <f>OTCHET!H75</f>
        <v>0</v>
      </c>
      <c r="I28" s="1052">
        <f>OTCHET!I75</f>
        <v>136964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907</v>
      </c>
      <c r="C29" s="930" t="s">
        <v>26</v>
      </c>
      <c r="D29" s="929"/>
      <c r="E29" s="998">
        <f>+OTCHET!E76+OTCHET!E77</f>
        <v>282140</v>
      </c>
      <c r="F29" s="998">
        <f t="shared" si="1"/>
        <v>96206</v>
      </c>
      <c r="G29" s="1054">
        <f>+OTCHET!G76+OTCHET!G77</f>
        <v>79930</v>
      </c>
      <c r="H29" s="1055">
        <f>+OTCHET!H76+OTCHET!H77</f>
        <v>0</v>
      </c>
      <c r="I29" s="1055">
        <f>+OTCHET!I76+OTCHET!I77</f>
        <v>16276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908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886</v>
      </c>
      <c r="D31" s="916"/>
      <c r="E31" s="932">
        <f>OTCHET!E105</f>
        <v>500</v>
      </c>
      <c r="F31" s="932">
        <f t="shared" si="1"/>
        <v>374</v>
      </c>
      <c r="G31" s="1060">
        <f>OTCHET!G105</f>
        <v>160</v>
      </c>
      <c r="H31" s="1061">
        <f>OTCHET!H105</f>
        <v>0</v>
      </c>
      <c r="I31" s="1061">
        <f>OTCHET!I105</f>
        <v>214</v>
      </c>
      <c r="J31" s="1062">
        <f>OTCHET!J105</f>
        <v>0</v>
      </c>
      <c r="K31" s="497"/>
      <c r="L31" s="497"/>
      <c r="M31" s="497"/>
      <c r="N31" s="1019"/>
      <c r="O31" s="1176" t="s">
        <v>886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1007</v>
      </c>
      <c r="D32" s="916"/>
      <c r="E32" s="932">
        <f>OTCHET!E109+OTCHET!E116+OTCHET!E132+OTCHET!E133</f>
        <v>-1999648</v>
      </c>
      <c r="F32" s="932">
        <f t="shared" si="1"/>
        <v>-908057</v>
      </c>
      <c r="G32" s="1060">
        <f>OTCHET!G109+OTCHET!G116+OTCHET!G132+OTCHET!G133</f>
        <v>-901419</v>
      </c>
      <c r="H32" s="1061">
        <f>OTCHET!H109+OTCHET!H116+OTCHET!H132+OTCHET!H133</f>
        <v>0</v>
      </c>
      <c r="I32" s="1061">
        <f>OTCHET!I109+OTCHET!I116+OTCHET!I132+OTCHET!I133</f>
        <v>-6638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1007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934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887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887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1414</v>
      </c>
      <c r="C37" s="913" t="s">
        <v>398</v>
      </c>
      <c r="D37" s="913"/>
      <c r="E37" s="914">
        <f>OTCHET!E137+OTCHET!E146+OTCHET!E155</f>
        <v>0</v>
      </c>
      <c r="F37" s="914">
        <f t="shared" si="1"/>
        <v>364301</v>
      </c>
      <c r="G37" s="1072">
        <f>OTCHET!G137+OTCHET!G146+OTCHET!G155</f>
        <v>250000</v>
      </c>
      <c r="H37" s="1073">
        <f>OTCHET!H137+OTCHET!H146+OTCHET!H155</f>
        <v>114301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398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914</v>
      </c>
      <c r="C38" s="946" t="s">
        <v>891</v>
      </c>
      <c r="D38" s="947"/>
      <c r="E38" s="948">
        <f aca="true" t="shared" si="3" ref="E38:J38">SUM(E39:E53)-E44-E46-E51-E52</f>
        <v>73171048</v>
      </c>
      <c r="F38" s="948">
        <f t="shared" si="3"/>
        <v>40900579</v>
      </c>
      <c r="G38" s="1075">
        <f t="shared" si="3"/>
        <v>34772416</v>
      </c>
      <c r="H38" s="1076">
        <f t="shared" si="3"/>
        <v>0</v>
      </c>
      <c r="I38" s="1076">
        <f t="shared" si="3"/>
        <v>1002958</v>
      </c>
      <c r="J38" s="1077">
        <f t="shared" si="3"/>
        <v>5125205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891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926</v>
      </c>
      <c r="C39" s="919" t="s">
        <v>888</v>
      </c>
      <c r="D39" s="939"/>
      <c r="E39" s="931">
        <f>OTCHET!E182</f>
        <v>20863124</v>
      </c>
      <c r="F39" s="931">
        <f t="shared" si="1"/>
        <v>12570278</v>
      </c>
      <c r="G39" s="1036">
        <f>OTCHET!G182</f>
        <v>9747153</v>
      </c>
      <c r="H39" s="1037">
        <f>OTCHET!H182</f>
        <v>0</v>
      </c>
      <c r="I39" s="1037">
        <f>OTCHET!I182</f>
        <v>163455</v>
      </c>
      <c r="J39" s="1038">
        <f>OTCHET!J182</f>
        <v>2659670</v>
      </c>
      <c r="K39" s="496"/>
      <c r="L39" s="496"/>
      <c r="M39" s="496"/>
      <c r="N39" s="1021"/>
      <c r="O39" s="1171" t="s">
        <v>888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915</v>
      </c>
      <c r="C40" s="920" t="s">
        <v>889</v>
      </c>
      <c r="D40" s="940"/>
      <c r="E40" s="932">
        <f>OTCHET!E185</f>
        <v>3602055</v>
      </c>
      <c r="F40" s="932">
        <f t="shared" si="1"/>
        <v>1187648</v>
      </c>
      <c r="G40" s="1060">
        <f>OTCHET!G185</f>
        <v>1041358</v>
      </c>
      <c r="H40" s="1061">
        <f>OTCHET!H185</f>
        <v>0</v>
      </c>
      <c r="I40" s="1061">
        <f>OTCHET!I185</f>
        <v>39710</v>
      </c>
      <c r="J40" s="1062">
        <f>OTCHET!J185</f>
        <v>106580</v>
      </c>
      <c r="K40" s="497"/>
      <c r="L40" s="497"/>
      <c r="M40" s="497"/>
      <c r="N40" s="1021"/>
      <c r="O40" s="1176" t="s">
        <v>889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935</v>
      </c>
      <c r="D41" s="940"/>
      <c r="E41" s="932">
        <f>+OTCHET!E191+OTCHET!E197</f>
        <v>3880719</v>
      </c>
      <c r="F41" s="932">
        <f t="shared" si="1"/>
        <v>2358955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2358955</v>
      </c>
      <c r="K41" s="497"/>
      <c r="L41" s="497"/>
      <c r="M41" s="497"/>
      <c r="N41" s="1021"/>
      <c r="O41" s="1176" t="s">
        <v>935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1748</v>
      </c>
      <c r="C42" s="920" t="s">
        <v>1767</v>
      </c>
      <c r="D42" s="940"/>
      <c r="E42" s="932">
        <f>+OTCHET!E198+OTCHET!E216+OTCHET!E263</f>
        <v>23557579</v>
      </c>
      <c r="F42" s="932">
        <f t="shared" si="1"/>
        <v>15870955</v>
      </c>
      <c r="G42" s="1060">
        <f>+OTCHET!G198+OTCHET!G216+OTCHET!G263</f>
        <v>15079892</v>
      </c>
      <c r="H42" s="1061">
        <f>+OTCHET!H198+OTCHET!H216+OTCHET!H263</f>
        <v>0</v>
      </c>
      <c r="I42" s="1061">
        <f>+OTCHET!I198+OTCHET!I216+OTCHET!I263</f>
        <v>791063</v>
      </c>
      <c r="J42" s="1062">
        <f>+OTCHET!J198+OTCHET!J216+OTCHET!J263</f>
        <v>0</v>
      </c>
      <c r="K42" s="497"/>
      <c r="L42" s="497"/>
      <c r="M42" s="497"/>
      <c r="N42" s="1021"/>
      <c r="O42" s="1176" t="s">
        <v>1767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916</v>
      </c>
      <c r="C43" s="941" t="s">
        <v>890</v>
      </c>
      <c r="D43" s="943"/>
      <c r="E43" s="934">
        <f>+OTCHET!E220+OTCHET!E226+OTCHET!E229+OTCHET!E230+OTCHET!E231+OTCHET!E232+OTCHET!E233</f>
        <v>78200</v>
      </c>
      <c r="F43" s="934">
        <f t="shared" si="1"/>
        <v>52585</v>
      </c>
      <c r="G43" s="1039">
        <f>+OTCHET!G220+OTCHET!G226+OTCHET!G229+OTCHET!G230+OTCHET!G231+OTCHET!G232+OTCHET!G233</f>
        <v>52585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890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938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917</v>
      </c>
      <c r="C45" s="950" t="s">
        <v>1768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1768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1110</v>
      </c>
      <c r="C46" s="952" t="s">
        <v>1116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1116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1111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1112</v>
      </c>
      <c r="C48" s="920" t="s">
        <v>47</v>
      </c>
      <c r="D48" s="940"/>
      <c r="E48" s="932">
        <f>OTCHET!E267+OTCHET!E268+OTCHET!E276+OTCHET!E279</f>
        <v>21189371</v>
      </c>
      <c r="F48" s="932">
        <f t="shared" si="1"/>
        <v>8860158</v>
      </c>
      <c r="G48" s="1060">
        <f>OTCHET!G267+OTCHET!G268+OTCHET!G276+OTCHET!G279</f>
        <v>8851428</v>
      </c>
      <c r="H48" s="1061">
        <f>OTCHET!H267+OTCHET!H268+OTCHET!H276+OTCHET!H279</f>
        <v>0</v>
      </c>
      <c r="I48" s="1061">
        <f>OTCHET!I267+OTCHET!I268+OTCHET!I276+OTCHET!I279</f>
        <v>8730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1113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1114</v>
      </c>
      <c r="C50" s="944" t="s">
        <v>1003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1003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937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1115</v>
      </c>
      <c r="C53" s="879" t="s">
        <v>936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936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399</v>
      </c>
      <c r="C54" s="970" t="s">
        <v>188</v>
      </c>
      <c r="D54" s="970"/>
      <c r="E54" s="971">
        <f aca="true" t="shared" si="4" ref="E54:J54">+E55+E56+E60</f>
        <v>68082556</v>
      </c>
      <c r="F54" s="971">
        <f t="shared" si="4"/>
        <v>43312711</v>
      </c>
      <c r="G54" s="1093">
        <f t="shared" si="4"/>
        <v>38142080</v>
      </c>
      <c r="H54" s="1094">
        <f t="shared" si="4"/>
        <v>0</v>
      </c>
      <c r="I54" s="972">
        <f t="shared" si="4"/>
        <v>45426</v>
      </c>
      <c r="J54" s="1095">
        <f t="shared" si="4"/>
        <v>5125205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400</v>
      </c>
      <c r="C55" s="950" t="s">
        <v>1006</v>
      </c>
      <c r="D55" s="949"/>
      <c r="E55" s="965">
        <f>+OTCHET!E349+OTCHET!E363+OTCHET!E376</f>
        <v>68147000</v>
      </c>
      <c r="F55" s="965">
        <f t="shared" si="1"/>
        <v>38243300</v>
      </c>
      <c r="G55" s="1096">
        <f>+OTCHET!G349+OTCHET!G363+OTCHET!G376</f>
        <v>38243300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1006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918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-64444</v>
      </c>
      <c r="F56" s="961">
        <f t="shared" si="1"/>
        <v>-55794</v>
      </c>
      <c r="G56" s="1099">
        <f>+OTCHET!G371+OTCHET!G379+OTCHET!G384+OTCHET!G387+OTCHET!G390+OTCHET!G393+OTCHET!G394+OTCHET!G397+OTCHET!G410+OTCHET!G411+OTCHET!G412+OTCHET!G413+OTCHET!G414</f>
        <v>-101220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45426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1008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1360</v>
      </c>
      <c r="C60" s="913" t="s">
        <v>892</v>
      </c>
      <c r="D60" s="942"/>
      <c r="E60" s="914">
        <f>OTCHET!E400</f>
        <v>0</v>
      </c>
      <c r="F60" s="914">
        <f t="shared" si="1"/>
        <v>5125205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5125205</v>
      </c>
      <c r="K60" s="509"/>
      <c r="L60" s="509"/>
      <c r="M60" s="509"/>
      <c r="N60" s="1020"/>
      <c r="O60" s="1180" t="s">
        <v>892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1877</v>
      </c>
      <c r="C62" s="1001"/>
      <c r="D62" s="1001"/>
      <c r="E62" s="1028">
        <f aca="true" t="shared" si="5" ref="E62:J62">+E22-E38+E54-E61</f>
        <v>611508</v>
      </c>
      <c r="F62" s="1028">
        <f t="shared" si="5"/>
        <v>6583208</v>
      </c>
      <c r="G62" s="1111">
        <f t="shared" si="5"/>
        <v>7279623</v>
      </c>
      <c r="H62" s="1112">
        <f t="shared" si="5"/>
        <v>114301</v>
      </c>
      <c r="I62" s="1112">
        <f t="shared" si="5"/>
        <v>-810716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919</v>
      </c>
      <c r="D64" s="999"/>
      <c r="E64" s="1029">
        <f>SUM(+E66+E74+E75+E82+E83+E84+E87+E88+E89+E90+E91+E92+E93)</f>
        <v>-611508</v>
      </c>
      <c r="F64" s="1029">
        <f>SUM(+F66+F74+F75+F82+F83+F84+F87+F88+F89+F90+F91+F92+F93)</f>
        <v>-6583208</v>
      </c>
      <c r="G64" s="1114">
        <f aca="true" t="shared" si="7" ref="G64:L64">SUM(+G66+G74+G75+G82+G83+G84+G87+G88+G89+G90+G91+G92+G93)</f>
        <v>-7279623</v>
      </c>
      <c r="H64" s="1115">
        <f>SUM(+H66+H74+H75+H82+H83+H84+H87+H88+H89+H90+H91+H92+H93)</f>
        <v>-114301</v>
      </c>
      <c r="I64" s="1115">
        <f>SUM(+I66+I74+I75+I82+I83+I84+I87+I88+I89+I90+I91+I92+I93)</f>
        <v>810716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919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920</v>
      </c>
      <c r="C66" s="941" t="s">
        <v>939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939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921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922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923</v>
      </c>
      <c r="C69" s="985" t="s">
        <v>893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893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1900</v>
      </c>
      <c r="C70" s="985" t="s">
        <v>894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894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924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927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925</v>
      </c>
      <c r="C74" s="950" t="s">
        <v>895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895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928</v>
      </c>
      <c r="C75" s="941" t="s">
        <v>940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940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929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930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1879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1005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1004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896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896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1880</v>
      </c>
      <c r="C83" s="920" t="s">
        <v>897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897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903</v>
      </c>
      <c r="C84" s="941" t="s">
        <v>1416</v>
      </c>
      <c r="D84" s="943"/>
      <c r="E84" s="962">
        <f>+E85+E86</f>
        <v>-1604504</v>
      </c>
      <c r="F84" s="962">
        <f>+F85+F86</f>
        <v>-1055881</v>
      </c>
      <c r="G84" s="1102">
        <f aca="true" t="shared" si="10" ref="G84:M84">+G85+G86</f>
        <v>-1055881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1416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902</v>
      </c>
      <c r="C85" s="983" t="s">
        <v>1417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1417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932</v>
      </c>
      <c r="C86" s="990" t="s">
        <v>402</v>
      </c>
      <c r="D86" s="992"/>
      <c r="E86" s="989">
        <f>+OTCHET!E509+OTCHET!E512+OTCHET!E532</f>
        <v>-1604504</v>
      </c>
      <c r="F86" s="989">
        <f t="shared" si="1"/>
        <v>-1055881</v>
      </c>
      <c r="G86" s="1126">
        <f>+OTCHET!G509+OTCHET!G512+OTCHET!G532</f>
        <v>-1055881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402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1361</v>
      </c>
      <c r="C87" s="950" t="s">
        <v>898</v>
      </c>
      <c r="D87" s="982"/>
      <c r="E87" s="965">
        <f>OTCHET!E519</f>
        <v>0</v>
      </c>
      <c r="F87" s="965">
        <f aca="true" t="shared" si="11" ref="F87:F94">+G87+H87+I87+J87</f>
        <v>-1805</v>
      </c>
      <c r="G87" s="1096">
        <f>OTCHET!G519</f>
        <v>-1805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898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901</v>
      </c>
      <c r="C88" s="920" t="s">
        <v>41</v>
      </c>
      <c r="D88" s="940"/>
      <c r="E88" s="961">
        <f>+OTCHET!E555+OTCHET!E556+OTCHET!E557+OTCHET!E558+OTCHET!E559+OTCHET!E560</f>
        <v>13490</v>
      </c>
      <c r="F88" s="961">
        <f t="shared" si="11"/>
        <v>13490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13490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900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-191676</v>
      </c>
      <c r="G89" s="1060">
        <f>+OTCHET!G561+OTCHET!G562+OTCHET!G563+OTCHET!G564+OTCHET!G565+OTCHET!G566+OTCHET!G567</f>
        <v>-3914</v>
      </c>
      <c r="H89" s="1061">
        <f>+OTCHET!H561+OTCHET!H562+OTCHET!H563+OTCHET!H564+OTCHET!H565+OTCHET!H566+OTCHET!H567</f>
        <v>-128253</v>
      </c>
      <c r="I89" s="1061">
        <f>+OTCHET!I561+OTCHET!I562+OTCHET!I563+OTCHET!I564+OTCHET!I565+OTCHET!I566+OTCHET!I567</f>
        <v>-59509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899</v>
      </c>
      <c r="C90" s="920" t="s">
        <v>43</v>
      </c>
      <c r="D90" s="977"/>
      <c r="E90" s="932">
        <f>+OTCHET!E568</f>
        <v>0</v>
      </c>
      <c r="F90" s="932">
        <f t="shared" si="11"/>
        <v>462</v>
      </c>
      <c r="G90" s="1060">
        <f>+OTCHET!G568</f>
        <v>0</v>
      </c>
      <c r="H90" s="1061">
        <f>+OTCHET!H568</f>
        <v>462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979506</v>
      </c>
      <c r="F91" s="932">
        <f t="shared" si="11"/>
        <v>979506</v>
      </c>
      <c r="G91" s="1060">
        <f>+OTCHET!G575+OTCHET!G576</f>
        <v>979506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-6327304</v>
      </c>
      <c r="G92" s="1060">
        <f>+OTCHET!G577+OTCHET!G578</f>
        <v>-6327304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1882</v>
      </c>
      <c r="C93" s="941" t="s">
        <v>933</v>
      </c>
      <c r="D93" s="941"/>
      <c r="E93" s="934">
        <f>OTCHET!E579</f>
        <v>0</v>
      </c>
      <c r="F93" s="934">
        <f t="shared" si="11"/>
        <v>0</v>
      </c>
      <c r="G93" s="1039">
        <f>OTCHET!G579</f>
        <v>-870225</v>
      </c>
      <c r="H93" s="1040">
        <f>OTCHET!H579</f>
        <v>0</v>
      </c>
      <c r="I93" s="1040">
        <f>OTCHET!I579</f>
        <v>870225</v>
      </c>
      <c r="J93" s="1041">
        <f>OTCHET!J579</f>
        <v>0</v>
      </c>
      <c r="K93" s="979"/>
      <c r="L93" s="979"/>
      <c r="M93" s="979"/>
      <c r="N93" s="1020"/>
      <c r="O93" s="1172" t="s">
        <v>933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1118</v>
      </c>
      <c r="C94" s="993" t="s">
        <v>1117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1117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879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880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881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882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883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881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882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elena_ilieva@bnt.bg</v>
      </c>
      <c r="C105" s="905"/>
      <c r="D105" s="905"/>
      <c r="E105" s="1224"/>
      <c r="F105" s="480"/>
      <c r="G105" s="1461">
        <f>+OTCHET!E593</f>
        <v>8740152</v>
      </c>
      <c r="H105" s="1461">
        <f>+OTCHET!F593</f>
        <v>8142818</v>
      </c>
      <c r="I105" s="1462"/>
      <c r="J105" s="1463">
        <f>+OTCHET!B593</f>
        <v>10092015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1907</v>
      </c>
      <c r="C106" s="1464"/>
      <c r="D106" s="1464"/>
      <c r="E106" s="1465"/>
      <c r="F106" s="1465"/>
      <c r="G106" s="1653" t="s">
        <v>1906</v>
      </c>
      <c r="H106" s="1653"/>
      <c r="I106" s="1466"/>
      <c r="J106" s="1238" t="s">
        <v>1905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1887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2" t="str">
        <f>+OTCHET!D591</f>
        <v>Елена Илиева</v>
      </c>
      <c r="F108" s="1652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1844</v>
      </c>
      <c r="C111" s="905"/>
      <c r="D111" s="905"/>
      <c r="E111" s="1467"/>
      <c r="F111" s="1467"/>
      <c r="G111" s="890"/>
      <c r="H111" s="1222" t="s">
        <v>1902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2" t="str">
        <f>+OTCHET!G588</f>
        <v>Елисавета Боянова</v>
      </c>
      <c r="F112" s="1652"/>
      <c r="G112" s="1469"/>
      <c r="H112" s="890"/>
      <c r="I112" s="1652" t="str">
        <f>+OTCHET!G591</f>
        <v>Маргарита Николова</v>
      </c>
      <c r="J112" s="1652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1359</v>
      </c>
      <c r="H1" s="44" t="s">
        <v>393</v>
      </c>
      <c r="I1" s="44" t="s">
        <v>393</v>
      </c>
      <c r="J1" s="44" t="s">
        <v>393</v>
      </c>
      <c r="K1" s="47" t="s">
        <v>1323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1009</v>
      </c>
      <c r="F5" s="45" t="s">
        <v>1009</v>
      </c>
      <c r="K5" s="181">
        <v>1</v>
      </c>
    </row>
    <row r="6" spans="3:11" ht="21">
      <c r="C6" s="50"/>
      <c r="D6" s="51"/>
      <c r="E6" s="49"/>
      <c r="F6" s="45" t="s">
        <v>1009</v>
      </c>
      <c r="K6" s="181">
        <v>1</v>
      </c>
    </row>
    <row r="7" spans="2:11" ht="42" customHeight="1">
      <c r="B7" s="1745" t="str">
        <f>OTCHET!B7</f>
        <v>ОТЧЕТНИ ДАННИ ПО ЕБК ЗА ИЗПЪЛНЕНИЕТО НА БЮДЖЕТА</v>
      </c>
      <c r="C7" s="1746"/>
      <c r="D7" s="1746"/>
      <c r="F7" s="52"/>
      <c r="K7" s="181">
        <v>1</v>
      </c>
    </row>
    <row r="8" spans="3:11" ht="21">
      <c r="C8" s="50"/>
      <c r="D8" s="51"/>
      <c r="E8" s="52" t="s">
        <v>1010</v>
      </c>
      <c r="F8" s="52" t="s">
        <v>877</v>
      </c>
      <c r="K8" s="181">
        <v>1</v>
      </c>
    </row>
    <row r="9" spans="2:11" ht="36.75" customHeight="1" thickBot="1">
      <c r="B9" s="1747" t="str">
        <f>OTCHET!B9</f>
        <v>БЪЛГАРСКА НАЦИОНАЛНА ТЕЛЕВИЗИЯ</v>
      </c>
      <c r="C9" s="1748"/>
      <c r="D9" s="1748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7" t="str">
        <f>OTCHET!B12</f>
        <v>Българска национална телевизия</v>
      </c>
      <c r="C12" s="1748"/>
      <c r="D12" s="1748"/>
      <c r="E12" s="52" t="s">
        <v>1011</v>
      </c>
      <c r="F12" s="57" t="str">
        <f>OTCHET!$F12</f>
        <v>6100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1012</v>
      </c>
      <c r="F13" s="59" t="s">
        <v>1009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1013</v>
      </c>
      <c r="K18" s="181">
        <v>1</v>
      </c>
    </row>
    <row r="19" spans="1:11" ht="21.75" thickBot="1">
      <c r="A19" s="60"/>
      <c r="B19" s="61"/>
      <c r="C19" s="1751" t="s">
        <v>1014</v>
      </c>
      <c r="D19" s="1667"/>
      <c r="E19" s="62" t="s">
        <v>1015</v>
      </c>
      <c r="F19" s="342" t="s">
        <v>1016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931</v>
      </c>
      <c r="C20" s="1666" t="s">
        <v>1324</v>
      </c>
      <c r="D20" s="1665"/>
      <c r="E20" s="64">
        <v>2015</v>
      </c>
      <c r="F20" s="175" t="s">
        <v>1306</v>
      </c>
      <c r="G20" s="175" t="s">
        <v>1357</v>
      </c>
      <c r="H20" s="175" t="s">
        <v>1358</v>
      </c>
      <c r="I20" s="343" t="s">
        <v>1749</v>
      </c>
      <c r="J20" s="344" t="s">
        <v>1750</v>
      </c>
      <c r="K20" s="182">
        <v>1</v>
      </c>
    </row>
    <row r="21" spans="2:11" ht="21.75" thickBot="1">
      <c r="B21" s="65"/>
      <c r="C21" s="1662" t="s">
        <v>1018</v>
      </c>
      <c r="D21" s="1663"/>
      <c r="E21" s="17" t="s">
        <v>395</v>
      </c>
      <c r="F21" s="17" t="s">
        <v>396</v>
      </c>
      <c r="G21" s="17" t="s">
        <v>1321</v>
      </c>
      <c r="H21" s="211" t="s">
        <v>1322</v>
      </c>
      <c r="I21" s="17" t="s">
        <v>1293</v>
      </c>
      <c r="J21" s="211" t="s">
        <v>1751</v>
      </c>
      <c r="K21" s="182">
        <v>1</v>
      </c>
    </row>
    <row r="22" spans="1:11" s="67" customFormat="1" ht="21">
      <c r="A22" s="67">
        <v>5</v>
      </c>
      <c r="B22" s="68">
        <v>100</v>
      </c>
      <c r="C22" s="1749" t="s">
        <v>1019</v>
      </c>
      <c r="D22" s="1750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8" t="s">
        <v>1023</v>
      </c>
      <c r="D23" s="1699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8" t="s">
        <v>1028</v>
      </c>
      <c r="D24" s="1713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8" t="s">
        <v>1746</v>
      </c>
      <c r="D25" s="1699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8" t="s">
        <v>1036</v>
      </c>
      <c r="D26" s="1699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8" t="s">
        <v>1325</v>
      </c>
      <c r="D27" s="1699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8" t="s">
        <v>1047</v>
      </c>
      <c r="D28" s="1699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8" t="s">
        <v>1050</v>
      </c>
      <c r="D29" s="1699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8" t="s">
        <v>1053</v>
      </c>
      <c r="D30" s="1699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8" t="s">
        <v>1054</v>
      </c>
      <c r="D31" s="1699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8" t="s">
        <v>1061</v>
      </c>
      <c r="D32" s="1699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8" t="s">
        <v>1062</v>
      </c>
      <c r="D33" s="1699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8" t="s">
        <v>1063</v>
      </c>
      <c r="D34" s="1699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8" t="s">
        <v>1064</v>
      </c>
      <c r="D35" s="1699"/>
      <c r="E35" s="186">
        <f>OTCHET!$E72</f>
        <v>7699148</v>
      </c>
      <c r="F35" s="186">
        <f>OTCHET!$F72</f>
        <v>4714458</v>
      </c>
      <c r="G35" s="72">
        <f>OTCHET!$G72</f>
        <v>4561218</v>
      </c>
      <c r="H35" s="72">
        <f>OTCHET!$H72</f>
        <v>0</v>
      </c>
      <c r="I35" s="72">
        <f>OTCHET!$I72</f>
        <v>153240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2" t="s">
        <v>1079</v>
      </c>
      <c r="D36" s="169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2" t="s">
        <v>482</v>
      </c>
      <c r="D37" s="169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8" t="s">
        <v>483</v>
      </c>
      <c r="D38" s="1699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8" t="s">
        <v>1096</v>
      </c>
      <c r="D39" s="1699"/>
      <c r="E39" s="186">
        <f>OTCHET!$E105</f>
        <v>500</v>
      </c>
      <c r="F39" s="186">
        <f>OTCHET!$F105</f>
        <v>374</v>
      </c>
      <c r="G39" s="72">
        <f>OTCHET!$G105</f>
        <v>160</v>
      </c>
      <c r="H39" s="72">
        <f>OTCHET!$H105</f>
        <v>0</v>
      </c>
      <c r="I39" s="72">
        <f>OTCHET!$I105</f>
        <v>214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98" t="s">
        <v>1099</v>
      </c>
      <c r="D40" s="1699"/>
      <c r="E40" s="186">
        <f>OTCHET!$E109</f>
        <v>40852</v>
      </c>
      <c r="F40" s="186">
        <f>OTCHET!$F109</f>
        <v>25774</v>
      </c>
      <c r="G40" s="72">
        <f>OTCHET!$G109</f>
        <v>26106</v>
      </c>
      <c r="H40" s="72">
        <f>OTCHET!$H109</f>
        <v>0</v>
      </c>
      <c r="I40" s="72">
        <f>OTCHET!$I109</f>
        <v>-332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8" t="s">
        <v>1104</v>
      </c>
      <c r="D41" s="1699"/>
      <c r="E41" s="186">
        <f>OTCHET!$E116</f>
        <v>-2040500</v>
      </c>
      <c r="F41" s="186">
        <f>OTCHET!$F116</f>
        <v>-933831</v>
      </c>
      <c r="G41" s="72">
        <f>OTCHET!$G116</f>
        <v>-927525</v>
      </c>
      <c r="H41" s="72">
        <f>OTCHET!$H116</f>
        <v>0</v>
      </c>
      <c r="I41" s="72">
        <f>OTCHET!$I116</f>
        <v>-6306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1108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8" t="s">
        <v>662</v>
      </c>
      <c r="D43" s="1699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8" t="s">
        <v>663</v>
      </c>
      <c r="D44" s="1699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664</v>
      </c>
      <c r="C45" s="1698" t="s">
        <v>14</v>
      </c>
      <c r="D45" s="1699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8" t="s">
        <v>17</v>
      </c>
      <c r="D46" s="1699"/>
      <c r="E46" s="190">
        <f>OTCHET!$E137</f>
        <v>0</v>
      </c>
      <c r="F46" s="190">
        <f>OTCHET!$F137</f>
        <v>364301</v>
      </c>
      <c r="G46" s="113">
        <f>OTCHET!$G137</f>
        <v>250000</v>
      </c>
      <c r="H46" s="113">
        <f>OTCHET!$H137</f>
        <v>114301</v>
      </c>
      <c r="I46" s="113">
        <f>OTCHET!$I137</f>
        <v>0</v>
      </c>
      <c r="J46" s="113">
        <f>OTCHET!$J137</f>
        <v>0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98" t="s">
        <v>799</v>
      </c>
      <c r="D47" s="1699"/>
      <c r="E47" s="186">
        <f>OTCHET!$E932</f>
        <v>35040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  <v>1</v>
      </c>
    </row>
    <row r="48" spans="1:11" s="70" customFormat="1" ht="21.75" thickBot="1">
      <c r="A48" s="77">
        <v>575</v>
      </c>
      <c r="B48" s="71">
        <v>4800</v>
      </c>
      <c r="C48" s="1743" t="s">
        <v>800</v>
      </c>
      <c r="D48" s="174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666</v>
      </c>
      <c r="E49" s="87">
        <f>OTCHET!$E164</f>
        <v>5700000</v>
      </c>
      <c r="F49" s="87">
        <f>OTCHET!$F164</f>
        <v>4171076</v>
      </c>
      <c r="G49" s="87">
        <f>OTCHET!$G164</f>
        <v>3909959</v>
      </c>
      <c r="H49" s="87">
        <f>OTCHET!$H164</f>
        <v>114301</v>
      </c>
      <c r="I49" s="87">
        <f>OTCHET!$I164</f>
        <v>146816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8" t="str">
        <f>$B$7</f>
        <v>ОТЧЕТНИ ДАННИ ПО ЕБК ЗА ИЗПЪЛНЕНИЕТО НА БЮДЖЕТА</v>
      </c>
      <c r="C54" s="1659"/>
      <c r="D54" s="1659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1010</v>
      </c>
      <c r="F55" s="94" t="s">
        <v>877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0" t="str">
        <f>$B$9</f>
        <v>БЪЛГАРСКА НАЦИОНАЛНА ТЕЛЕВИЗИЯ</v>
      </c>
      <c r="C56" s="1661"/>
      <c r="D56" s="1661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0" t="str">
        <f>$B$12</f>
        <v>Българска национална телевизия</v>
      </c>
      <c r="C59" s="1661"/>
      <c r="D59" s="1661"/>
      <c r="E59" s="93" t="s">
        <v>1011</v>
      </c>
      <c r="F59" s="100" t="str">
        <f>$F$12</f>
        <v>6100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1013</v>
      </c>
      <c r="K62" s="183">
        <v>1</v>
      </c>
      <c r="L62" s="88"/>
    </row>
    <row r="63" spans="2:15" s="60" customFormat="1" ht="21" customHeight="1" thickBot="1">
      <c r="B63" s="101"/>
      <c r="C63" s="1739" t="s">
        <v>914</v>
      </c>
      <c r="D63" s="1740"/>
      <c r="E63" s="62" t="s">
        <v>1015</v>
      </c>
      <c r="F63" s="342" t="s">
        <v>1016</v>
      </c>
      <c r="G63" s="204"/>
      <c r="H63" s="204"/>
      <c r="I63" s="204"/>
      <c r="J63" s="66"/>
      <c r="K63" s="183">
        <v>1</v>
      </c>
      <c r="L63" s="1733" t="s">
        <v>1757</v>
      </c>
      <c r="M63" s="1733" t="s">
        <v>1758</v>
      </c>
      <c r="N63" s="1733" t="s">
        <v>1759</v>
      </c>
      <c r="O63" s="1733" t="s">
        <v>1760</v>
      </c>
    </row>
    <row r="64" spans="2:15" s="60" customFormat="1" ht="49.5" customHeight="1" thickBot="1">
      <c r="B64" s="101" t="s">
        <v>931</v>
      </c>
      <c r="C64" s="1666" t="s">
        <v>1326</v>
      </c>
      <c r="D64" s="1736"/>
      <c r="E64" s="64">
        <v>2015</v>
      </c>
      <c r="F64" s="175" t="s">
        <v>1306</v>
      </c>
      <c r="G64" s="175" t="s">
        <v>1357</v>
      </c>
      <c r="H64" s="175" t="s">
        <v>1358</v>
      </c>
      <c r="I64" s="343" t="s">
        <v>1749</v>
      </c>
      <c r="J64" s="344" t="s">
        <v>1750</v>
      </c>
      <c r="K64" s="183">
        <v>1</v>
      </c>
      <c r="L64" s="1741"/>
      <c r="M64" s="1741"/>
      <c r="N64" s="1734"/>
      <c r="O64" s="1734"/>
    </row>
    <row r="65" spans="2:15" s="60" customFormat="1" ht="21.75" thickBot="1">
      <c r="B65" s="102"/>
      <c r="C65" s="1737" t="s">
        <v>668</v>
      </c>
      <c r="D65" s="1738"/>
      <c r="E65" s="17" t="s">
        <v>395</v>
      </c>
      <c r="F65" s="17" t="s">
        <v>396</v>
      </c>
      <c r="G65" s="17" t="s">
        <v>1321</v>
      </c>
      <c r="H65" s="211" t="s">
        <v>1322</v>
      </c>
      <c r="I65" s="17" t="s">
        <v>1293</v>
      </c>
      <c r="J65" s="211" t="s">
        <v>1751</v>
      </c>
      <c r="K65" s="183">
        <v>1</v>
      </c>
      <c r="L65" s="1742"/>
      <c r="M65" s="1742"/>
      <c r="N65" s="1735"/>
      <c r="O65" s="1735"/>
    </row>
    <row r="66" spans="1:15" s="70" customFormat="1" ht="34.5" customHeight="1">
      <c r="A66" s="77">
        <v>5</v>
      </c>
      <c r="B66" s="68">
        <v>100</v>
      </c>
      <c r="C66" s="1721" t="s">
        <v>669</v>
      </c>
      <c r="D66" s="1706"/>
      <c r="E66" s="185">
        <f>OTCHET!$E182</f>
        <v>20863124</v>
      </c>
      <c r="F66" s="185">
        <f>OTCHET!$F182</f>
        <v>12570278</v>
      </c>
      <c r="G66" s="69">
        <f>OTCHET!$G182</f>
        <v>9747153</v>
      </c>
      <c r="H66" s="69">
        <f>OTCHET!$H182</f>
        <v>0</v>
      </c>
      <c r="I66" s="69">
        <f>OTCHET!$I182</f>
        <v>163455</v>
      </c>
      <c r="J66" s="69">
        <f>OTCHET!$J182</f>
        <v>2659670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2" t="s">
        <v>672</v>
      </c>
      <c r="D67" s="1693"/>
      <c r="E67" s="186">
        <f>OTCHET!$E185</f>
        <v>3602055</v>
      </c>
      <c r="F67" s="186">
        <f>OTCHET!$F185</f>
        <v>1187648</v>
      </c>
      <c r="G67" s="72">
        <f>OTCHET!$G185</f>
        <v>1041358</v>
      </c>
      <c r="H67" s="72">
        <f>OTCHET!$H185</f>
        <v>0</v>
      </c>
      <c r="I67" s="72">
        <f>OTCHET!$I185</f>
        <v>39710</v>
      </c>
      <c r="J67" s="72">
        <f>OTCHET!$J185</f>
        <v>106580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8" t="s">
        <v>1172</v>
      </c>
      <c r="D68" s="1699"/>
      <c r="E68" s="186">
        <f>OTCHET!$E191</f>
        <v>3880719</v>
      </c>
      <c r="F68" s="186">
        <f>OTCHET!$F191</f>
        <v>2358955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2358955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8" t="s">
        <v>1178</v>
      </c>
      <c r="D69" s="1669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2" t="s">
        <v>1179</v>
      </c>
      <c r="D70" s="1693"/>
      <c r="E70" s="186">
        <f>OTCHET!$E198</f>
        <v>22724198</v>
      </c>
      <c r="F70" s="186">
        <f>OTCHET!$F198</f>
        <v>15158631</v>
      </c>
      <c r="G70" s="72">
        <f>OTCHET!$G198</f>
        <v>14378201</v>
      </c>
      <c r="H70" s="72">
        <f>OTCHET!$H198</f>
        <v>0</v>
      </c>
      <c r="I70" s="72">
        <f>OTCHET!$I198</f>
        <v>780430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2" t="s">
        <v>808</v>
      </c>
      <c r="D71" s="1673"/>
      <c r="E71" s="186">
        <f>OTCHET!$E216</f>
        <v>473381</v>
      </c>
      <c r="F71" s="186">
        <f>OTCHET!$F216</f>
        <v>357118</v>
      </c>
      <c r="G71" s="72">
        <f>OTCHET!$G216</f>
        <v>346485</v>
      </c>
      <c r="H71" s="72">
        <f>OTCHET!$H216</f>
        <v>0</v>
      </c>
      <c r="I71" s="72">
        <f>OTCHET!$I216</f>
        <v>10633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2" t="s">
        <v>1364</v>
      </c>
      <c r="D72" s="1673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2" t="s">
        <v>1198</v>
      </c>
      <c r="D73" s="1673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2" t="s">
        <v>1200</v>
      </c>
      <c r="D74" s="1673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0" t="s">
        <v>1201</v>
      </c>
      <c r="D75" s="169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0" t="s">
        <v>1202</v>
      </c>
      <c r="D76" s="169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0" t="s">
        <v>1203</v>
      </c>
      <c r="D77" s="169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2" t="s">
        <v>1204</v>
      </c>
      <c r="D78" s="1673"/>
      <c r="E78" s="186">
        <f>OTCHET!$E233</f>
        <v>78200</v>
      </c>
      <c r="F78" s="186">
        <f>OTCHET!$F233</f>
        <v>52585</v>
      </c>
      <c r="G78" s="72">
        <f>OTCHET!$G233</f>
        <v>52585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  <v>1</v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2" t="s">
        <v>1217</v>
      </c>
      <c r="D80" s="1673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2" t="s">
        <v>1218</v>
      </c>
      <c r="D81" s="1673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2" t="s">
        <v>1219</v>
      </c>
      <c r="D82" s="1673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2" t="s">
        <v>1220</v>
      </c>
      <c r="D83" s="1673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2" t="s">
        <v>1227</v>
      </c>
      <c r="D84" s="1673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2" t="s">
        <v>1231</v>
      </c>
      <c r="D85" s="1673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2" t="s">
        <v>1294</v>
      </c>
      <c r="D86" s="1673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0" t="s">
        <v>1232</v>
      </c>
      <c r="D87" s="1695"/>
      <c r="E87" s="186">
        <f>OTCHET!$E263</f>
        <v>360000</v>
      </c>
      <c r="F87" s="186">
        <f>OTCHET!$F263</f>
        <v>355206</v>
      </c>
      <c r="G87" s="72">
        <f>OTCHET!$G263</f>
        <v>355206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2" t="s">
        <v>812</v>
      </c>
      <c r="D88" s="1673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6" t="s">
        <v>1233</v>
      </c>
      <c r="D89" s="1727"/>
      <c r="E89" s="186">
        <f>OTCHET!$E267</f>
        <v>460656</v>
      </c>
      <c r="F89" s="186">
        <f>OTCHET!$F267</f>
        <v>16015</v>
      </c>
      <c r="G89" s="72">
        <f>OTCHET!$G267</f>
        <v>16015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6" t="s">
        <v>1234</v>
      </c>
      <c r="D90" s="1727"/>
      <c r="E90" s="186">
        <f>OTCHET!$E268</f>
        <v>7250000</v>
      </c>
      <c r="F90" s="186">
        <f>OTCHET!$F268</f>
        <v>628707</v>
      </c>
      <c r="G90" s="72">
        <f>OTCHET!$G268</f>
        <v>619977</v>
      </c>
      <c r="H90" s="72">
        <f>OTCHET!$H268</f>
        <v>0</v>
      </c>
      <c r="I90" s="72">
        <f>OTCHET!$I268</f>
        <v>8730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6" t="s">
        <v>285</v>
      </c>
      <c r="D91" s="1727"/>
      <c r="E91" s="186">
        <f>OTCHET!$E276</f>
        <v>13478715</v>
      </c>
      <c r="F91" s="186">
        <f>OTCHET!$F276</f>
        <v>8215436</v>
      </c>
      <c r="G91" s="72">
        <f>OTCHET!$G276</f>
        <v>8215436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6" t="s">
        <v>1250</v>
      </c>
      <c r="D92" s="1727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2" t="s">
        <v>1251</v>
      </c>
      <c r="D93" s="1673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8" t="s">
        <v>1256</v>
      </c>
      <c r="D94" s="1729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1327</v>
      </c>
      <c r="C95" s="1730" t="s">
        <v>1260</v>
      </c>
      <c r="D95" s="1731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2" t="s">
        <v>1261</v>
      </c>
      <c r="D96" s="1732"/>
      <c r="E96" s="87">
        <f>OTCHET!$E293</f>
        <v>73171048</v>
      </c>
      <c r="F96" s="87">
        <f>OTCHET!$F293</f>
        <v>40900579</v>
      </c>
      <c r="G96" s="87">
        <f>OTCHET!$G293</f>
        <v>34772416</v>
      </c>
      <c r="H96" s="87">
        <f>OTCHET!$H293</f>
        <v>0</v>
      </c>
      <c r="I96" s="87">
        <f>OTCHET!$I293</f>
        <v>1002958</v>
      </c>
      <c r="J96" s="87">
        <f>OTCHET!$J293</f>
        <v>5125205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8" t="str">
        <f>$B$7</f>
        <v>ОТЧЕТНИ ДАННИ ПО ЕБК ЗА ИЗПЪЛНЕНИЕТО НА БЮДЖЕТА</v>
      </c>
      <c r="C99" s="1659"/>
      <c r="D99" s="1659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1010</v>
      </c>
      <c r="F100" s="94" t="s">
        <v>877</v>
      </c>
      <c r="K100" s="181">
        <v>1</v>
      </c>
    </row>
    <row r="101" spans="1:11" ht="38.25" customHeight="1" thickBot="1">
      <c r="A101" s="84"/>
      <c r="B101" s="1660" t="str">
        <f>$B$9</f>
        <v>БЪЛГАРСКА НАЦИОНАЛНА ТЕЛЕВИЗИЯ</v>
      </c>
      <c r="C101" s="1661"/>
      <c r="D101" s="1661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0" t="str">
        <f>$B$12</f>
        <v>Българска национална телевизия</v>
      </c>
      <c r="C104" s="1661"/>
      <c r="D104" s="1661"/>
      <c r="E104" s="93" t="s">
        <v>1011</v>
      </c>
      <c r="F104" s="100" t="str">
        <f>$F$12</f>
        <v>6100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1013</v>
      </c>
      <c r="K107" s="181">
        <v>1</v>
      </c>
    </row>
    <row r="108" spans="1:11" ht="21.75" thickBot="1">
      <c r="A108" s="84"/>
      <c r="B108" s="152"/>
      <c r="C108" s="1664" t="s">
        <v>1728</v>
      </c>
      <c r="D108" s="1722"/>
      <c r="E108" s="62" t="s">
        <v>1015</v>
      </c>
      <c r="F108" s="342" t="s">
        <v>1016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931</v>
      </c>
      <c r="C109" s="1723" t="s">
        <v>1326</v>
      </c>
      <c r="D109" s="1724"/>
      <c r="E109" s="64">
        <v>2015</v>
      </c>
      <c r="F109" s="175" t="s">
        <v>1306</v>
      </c>
      <c r="G109" s="175" t="s">
        <v>1357</v>
      </c>
      <c r="H109" s="175" t="s">
        <v>1358</v>
      </c>
      <c r="I109" s="343" t="s">
        <v>1749</v>
      </c>
      <c r="J109" s="344" t="s">
        <v>1750</v>
      </c>
      <c r="K109" s="181">
        <v>1</v>
      </c>
    </row>
    <row r="110" spans="1:11" ht="21.75" thickBot="1">
      <c r="A110" s="84">
        <v>1</v>
      </c>
      <c r="B110" s="21"/>
      <c r="C110" s="1712" t="s">
        <v>380</v>
      </c>
      <c r="D110" s="1663"/>
      <c r="E110" s="17" t="s">
        <v>395</v>
      </c>
      <c r="F110" s="17" t="s">
        <v>396</v>
      </c>
      <c r="G110" s="17" t="s">
        <v>1321</v>
      </c>
      <c r="H110" s="211" t="s">
        <v>1322</v>
      </c>
      <c r="I110" s="17" t="s">
        <v>1293</v>
      </c>
      <c r="J110" s="211" t="s">
        <v>1751</v>
      </c>
      <c r="K110" s="181">
        <v>1</v>
      </c>
    </row>
    <row r="111" spans="1:11" ht="21.75" thickBot="1">
      <c r="A111" s="84">
        <v>2</v>
      </c>
      <c r="B111" s="24"/>
      <c r="C111" s="1725" t="s">
        <v>816</v>
      </c>
      <c r="D111" s="1663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0" t="s">
        <v>1729</v>
      </c>
      <c r="D112" s="171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8" t="s">
        <v>827</v>
      </c>
      <c r="D113" s="1699"/>
      <c r="E113" s="193">
        <f>OTCHET!$E363</f>
        <v>68147000</v>
      </c>
      <c r="F113" s="194">
        <f>OTCHET!$F363</f>
        <v>38243300</v>
      </c>
      <c r="G113" s="123">
        <f>OTCHET!$G363</f>
        <v>38243300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1409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1" t="s">
        <v>1238</v>
      </c>
      <c r="D115" s="170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2" t="s">
        <v>1239</v>
      </c>
      <c r="D116" s="1693"/>
      <c r="E116" s="193">
        <f>OTCHET!$E379</f>
        <v>-64444</v>
      </c>
      <c r="F116" s="194">
        <f>OTCHET!$F379</f>
        <v>-55794</v>
      </c>
      <c r="G116" s="123">
        <f>OTCHET!$G379</f>
        <v>-101220</v>
      </c>
      <c r="H116" s="123">
        <f>OTCHET!$H379</f>
        <v>0</v>
      </c>
      <c r="I116" s="123">
        <f>OTCHET!$I379</f>
        <v>45426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7" t="s">
        <v>1241</v>
      </c>
      <c r="D117" s="1707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4" t="s">
        <v>1242</v>
      </c>
      <c r="D118" s="169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7" t="s">
        <v>1243</v>
      </c>
      <c r="D119" s="171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4" t="s">
        <v>384</v>
      </c>
      <c r="D121" s="169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4" t="s">
        <v>1298</v>
      </c>
      <c r="D122" s="169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9" t="s">
        <v>1246</v>
      </c>
      <c r="D123" s="1720"/>
      <c r="E123" s="195">
        <f>OTCHET!$E400</f>
        <v>0</v>
      </c>
      <c r="F123" s="196">
        <f>OTCHET!$F400</f>
        <v>5125205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5125205</v>
      </c>
      <c r="K123" s="178">
        <f t="shared" si="2"/>
        <v>1</v>
      </c>
    </row>
    <row r="124" spans="1:11" ht="21.75" thickBot="1">
      <c r="A124" s="84">
        <v>260</v>
      </c>
      <c r="B124" s="85"/>
      <c r="C124" s="1703" t="s">
        <v>381</v>
      </c>
      <c r="D124" s="1704"/>
      <c r="E124" s="87">
        <f>OTCHET!$E407</f>
        <v>68082556</v>
      </c>
      <c r="F124" s="87">
        <f>OTCHET!$F407</f>
        <v>43312711</v>
      </c>
      <c r="G124" s="87">
        <f>OTCHET!$G407</f>
        <v>38142080</v>
      </c>
      <c r="H124" s="87">
        <f>OTCHET!$H407</f>
        <v>0</v>
      </c>
      <c r="I124" s="87">
        <f>OTCHET!$I407</f>
        <v>45426</v>
      </c>
      <c r="J124" s="87">
        <f>OTCHET!$J407</f>
        <v>5125205</v>
      </c>
      <c r="K124" s="181">
        <v>1</v>
      </c>
    </row>
    <row r="125" spans="1:11" ht="21.75" thickBot="1">
      <c r="A125" s="84">
        <v>261</v>
      </c>
      <c r="B125" s="126"/>
      <c r="C125" s="1712" t="s">
        <v>382</v>
      </c>
      <c r="D125" s="1663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931</v>
      </c>
      <c r="C126" s="1708" t="s">
        <v>1696</v>
      </c>
      <c r="D126" s="1709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0" t="s">
        <v>1697</v>
      </c>
      <c r="D127" s="171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8" t="s">
        <v>1329</v>
      </c>
      <c r="D128" s="1699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8" t="s">
        <v>1247</v>
      </c>
      <c r="D129" s="1713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8" t="s">
        <v>1248</v>
      </c>
      <c r="D130" s="1669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5" t="s">
        <v>8</v>
      </c>
      <c r="D131" s="171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3" t="s">
        <v>1695</v>
      </c>
      <c r="D132" s="1704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8" t="str">
        <f>$B$7</f>
        <v>ОТЧЕТНИ ДАННИ ПО ЕБК ЗА ИЗПЪЛНЕНИЕТО НА БЮДЖЕТА</v>
      </c>
      <c r="C136" s="1659"/>
      <c r="D136" s="1659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1010</v>
      </c>
      <c r="F137" s="94" t="s">
        <v>877</v>
      </c>
      <c r="K137" s="181">
        <v>1</v>
      </c>
    </row>
    <row r="138" spans="1:11" ht="38.25" customHeight="1" thickBot="1">
      <c r="A138" s="117"/>
      <c r="B138" s="1660" t="str">
        <f>$B$9</f>
        <v>БЪЛГАРСКА НАЦИОНАЛНА ТЕЛЕВИЗИЯ</v>
      </c>
      <c r="C138" s="1661"/>
      <c r="D138" s="1661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0" t="str">
        <f>$B$12</f>
        <v>Българска национална телевизия</v>
      </c>
      <c r="C141" s="1661"/>
      <c r="D141" s="1661"/>
      <c r="E141" s="93" t="s">
        <v>1011</v>
      </c>
      <c r="F141" s="100" t="str">
        <f>$F$12</f>
        <v>6100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1013</v>
      </c>
      <c r="K144" s="181">
        <v>1</v>
      </c>
    </row>
    <row r="145" spans="1:11" ht="21.75" thickBot="1">
      <c r="A145" s="117"/>
      <c r="B145" s="137"/>
      <c r="C145" s="138"/>
      <c r="D145" s="139" t="s">
        <v>1754</v>
      </c>
      <c r="E145" s="62" t="s">
        <v>1015</v>
      </c>
      <c r="F145" s="342" t="s">
        <v>1016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1698</v>
      </c>
      <c r="E146" s="64">
        <v>2015</v>
      </c>
      <c r="F146" s="175" t="s">
        <v>1306</v>
      </c>
      <c r="G146" s="175" t="s">
        <v>1357</v>
      </c>
      <c r="H146" s="175" t="s">
        <v>1358</v>
      </c>
      <c r="I146" s="343" t="s">
        <v>1749</v>
      </c>
      <c r="J146" s="344" t="s">
        <v>1750</v>
      </c>
      <c r="K146" s="181">
        <v>1</v>
      </c>
    </row>
    <row r="147" spans="1:11" ht="21.75" thickBot="1">
      <c r="A147" s="117"/>
      <c r="B147" s="142"/>
      <c r="C147" s="143"/>
      <c r="D147" s="144" t="s">
        <v>1755</v>
      </c>
      <c r="E147" s="17" t="s">
        <v>395</v>
      </c>
      <c r="F147" s="17" t="s">
        <v>396</v>
      </c>
      <c r="G147" s="17" t="s">
        <v>1321</v>
      </c>
      <c r="H147" s="211" t="s">
        <v>1322</v>
      </c>
      <c r="I147" s="17" t="s">
        <v>1293</v>
      </c>
      <c r="J147" s="211" t="s">
        <v>1751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611508</v>
      </c>
      <c r="F148" s="148">
        <f t="shared" si="3"/>
        <v>6583208</v>
      </c>
      <c r="G148" s="148">
        <f t="shared" si="3"/>
        <v>7279623</v>
      </c>
      <c r="H148" s="148">
        <f t="shared" si="3"/>
        <v>114301</v>
      </c>
      <c r="I148" s="148">
        <f t="shared" si="3"/>
        <v>-810716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8" t="str">
        <f>$B$7</f>
        <v>ОТЧЕТНИ ДАННИ ПО ЕБК ЗА ИЗПЪЛНЕНИЕТО НА БЮДЖЕТА</v>
      </c>
      <c r="C152" s="1659"/>
      <c r="D152" s="1659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1010</v>
      </c>
      <c r="F153" s="94" t="s">
        <v>877</v>
      </c>
      <c r="K153" s="181">
        <v>1</v>
      </c>
    </row>
    <row r="154" spans="1:11" ht="38.25" customHeight="1" thickBot="1">
      <c r="A154" s="117"/>
      <c r="B154" s="1660" t="str">
        <f>$B$9</f>
        <v>БЪЛГАРСКА НАЦИОНАЛНА ТЕЛЕВИЗИЯ</v>
      </c>
      <c r="C154" s="1661"/>
      <c r="D154" s="1661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0" t="str">
        <f>$B$12</f>
        <v>Българска национална телевизия</v>
      </c>
      <c r="C157" s="1661"/>
      <c r="D157" s="1661"/>
      <c r="E157" s="93" t="s">
        <v>1011</v>
      </c>
      <c r="F157" s="100" t="str">
        <f>$F$12</f>
        <v>6100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1013</v>
      </c>
      <c r="K160" s="181">
        <v>1</v>
      </c>
    </row>
    <row r="161" spans="1:11" ht="21.75" thickBot="1">
      <c r="A161" s="117"/>
      <c r="B161" s="126"/>
      <c r="C161" s="1664" t="s">
        <v>1291</v>
      </c>
      <c r="D161" s="1665"/>
      <c r="E161" s="62" t="s">
        <v>1015</v>
      </c>
      <c r="F161" s="342" t="s">
        <v>1016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931</v>
      </c>
      <c r="C162" s="1666" t="s">
        <v>1326</v>
      </c>
      <c r="D162" s="1667"/>
      <c r="E162" s="64">
        <v>2015</v>
      </c>
      <c r="F162" s="175" t="s">
        <v>1306</v>
      </c>
      <c r="G162" s="175" t="s">
        <v>1357</v>
      </c>
      <c r="H162" s="175" t="s">
        <v>1358</v>
      </c>
      <c r="I162" s="343" t="s">
        <v>1749</v>
      </c>
      <c r="J162" s="344" t="s">
        <v>1750</v>
      </c>
      <c r="K162" s="181">
        <v>1</v>
      </c>
    </row>
    <row r="163" spans="1:11" ht="21.75" thickBot="1">
      <c r="A163" s="117">
        <v>1</v>
      </c>
      <c r="B163" s="153"/>
      <c r="C163" s="1662" t="s">
        <v>1292</v>
      </c>
      <c r="D163" s="1663"/>
      <c r="E163" s="17" t="s">
        <v>395</v>
      </c>
      <c r="F163" s="17" t="s">
        <v>396</v>
      </c>
      <c r="G163" s="17" t="s">
        <v>1321</v>
      </c>
      <c r="H163" s="211" t="s">
        <v>1322</v>
      </c>
      <c r="I163" s="17" t="s">
        <v>1293</v>
      </c>
      <c r="J163" s="211" t="s">
        <v>1751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5" t="s">
        <v>1699</v>
      </c>
      <c r="D164" s="170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2" t="s">
        <v>1702</v>
      </c>
      <c r="D165" s="1673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2" t="s">
        <v>1705</v>
      </c>
      <c r="D166" s="1673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0" t="s">
        <v>1708</v>
      </c>
      <c r="D167" s="169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1" t="s">
        <v>1715</v>
      </c>
      <c r="D168" s="1702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2" t="s">
        <v>1330</v>
      </c>
      <c r="D169" s="169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8" t="s">
        <v>1331</v>
      </c>
      <c r="D170" s="1669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8" t="s">
        <v>169</v>
      </c>
      <c r="D171" s="1669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8" t="s">
        <v>1332</v>
      </c>
      <c r="D172" s="1699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2" t="s">
        <v>178</v>
      </c>
      <c r="D173" s="169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2" t="s">
        <v>182</v>
      </c>
      <c r="D174" s="169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8" t="s">
        <v>401</v>
      </c>
      <c r="D175" s="1669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8" t="s">
        <v>1730</v>
      </c>
      <c r="D176" s="1669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4" t="s">
        <v>1413</v>
      </c>
      <c r="D177" s="1695"/>
      <c r="E177" s="193">
        <f>OTCHET!$E519</f>
        <v>0</v>
      </c>
      <c r="F177" s="194">
        <f>OTCHET!$F519</f>
        <v>-1805</v>
      </c>
      <c r="G177" s="123">
        <f>OTCHET!$G519</f>
        <v>-1805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92" t="s">
        <v>190</v>
      </c>
      <c r="D178" s="169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4" t="s">
        <v>1731</v>
      </c>
      <c r="D179" s="1697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8" t="s">
        <v>1333</v>
      </c>
      <c r="D180" s="1669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2" t="s">
        <v>1334</v>
      </c>
      <c r="D181" s="1693"/>
      <c r="E181" s="193">
        <f>OTCHET!$E532</f>
        <v>-1604504</v>
      </c>
      <c r="F181" s="194">
        <f>OTCHET!$F532</f>
        <v>-1055881</v>
      </c>
      <c r="G181" s="123">
        <f>OTCHET!$G532</f>
        <v>-1055881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68" t="s">
        <v>1335</v>
      </c>
      <c r="D182" s="1696"/>
      <c r="E182" s="193">
        <f>OTCHET!$E554</f>
        <v>13490</v>
      </c>
      <c r="F182" s="194">
        <f>OTCHET!$F554</f>
        <v>-177724</v>
      </c>
      <c r="G182" s="123">
        <f>OTCHET!$G554</f>
        <v>-3914</v>
      </c>
      <c r="H182" s="123">
        <f>OTCHET!$H554</f>
        <v>-114301</v>
      </c>
      <c r="I182" s="123">
        <f>OTCHET!$I554</f>
        <v>-59509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8" t="s">
        <v>1336</v>
      </c>
      <c r="D183" s="1669"/>
      <c r="E183" s="193">
        <f>OTCHET!$E574</f>
        <v>979506</v>
      </c>
      <c r="F183" s="194">
        <f>OTCHET!$F574</f>
        <v>-5347798</v>
      </c>
      <c r="G183" s="123">
        <f>OTCHET!$G574</f>
        <v>-5347798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70" t="s">
        <v>872</v>
      </c>
      <c r="D184" s="1671"/>
      <c r="E184" s="195">
        <f>OTCHET!$E579</f>
        <v>0</v>
      </c>
      <c r="F184" s="196">
        <f>OTCHET!$F579</f>
        <v>0</v>
      </c>
      <c r="G184" s="125">
        <f>OTCHET!$G579</f>
        <v>-870225</v>
      </c>
      <c r="H184" s="125">
        <f>OTCHET!$H579</f>
        <v>0</v>
      </c>
      <c r="I184" s="125">
        <f>OTCHET!$I579</f>
        <v>870225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6" t="s">
        <v>1756</v>
      </c>
      <c r="D185" s="1667"/>
      <c r="E185" s="87">
        <f>OTCHET!$E585</f>
        <v>-611508</v>
      </c>
      <c r="F185" s="87">
        <f>OTCHET!$F585</f>
        <v>-6583208</v>
      </c>
      <c r="G185" s="87">
        <f>OTCHET!$G585</f>
        <v>-7279623</v>
      </c>
      <c r="H185" s="87">
        <f>OTCHET!$H585</f>
        <v>-114301</v>
      </c>
      <c r="I185" s="87">
        <f>OTCHET!$I585</f>
        <v>810716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8" t="str">
        <f>$B$7</f>
        <v>ОТЧЕТНИ ДАННИ ПО ЕБК ЗА ИЗПЪЛНЕНИЕТО НА БЮДЖЕТА</v>
      </c>
      <c r="C189" s="1659"/>
      <c r="D189" s="1659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1010</v>
      </c>
      <c r="F190" s="94" t="s">
        <v>877</v>
      </c>
      <c r="G190" s="70"/>
      <c r="K190" s="180">
        <v>1</v>
      </c>
    </row>
    <row r="191" spans="2:11" ht="21.75" thickBot="1">
      <c r="B191" s="1660" t="str">
        <f>$B$9</f>
        <v>БЪЛГАРСКА НАЦИОНАЛНА ТЕЛЕВИЗИЯ</v>
      </c>
      <c r="C191" s="1661"/>
      <c r="D191" s="1661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0" t="str">
        <f>$B$12</f>
        <v>Българска национална телевизия</v>
      </c>
      <c r="C194" s="1661"/>
      <c r="D194" s="1661"/>
      <c r="E194" s="93" t="s">
        <v>1011</v>
      </c>
      <c r="F194" s="100" t="str">
        <f>$F$12</f>
        <v>6100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1013</v>
      </c>
      <c r="K197" s="180">
        <v>1</v>
      </c>
    </row>
    <row r="198" spans="2:11" ht="21.75" thickBot="1">
      <c r="B198" s="167" t="s">
        <v>931</v>
      </c>
      <c r="C198" s="1676" t="s">
        <v>1337</v>
      </c>
      <c r="D198" s="1667"/>
      <c r="E198" s="62" t="s">
        <v>1015</v>
      </c>
      <c r="F198" s="342" t="s">
        <v>1016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7"/>
      <c r="D199" s="1665"/>
      <c r="E199" s="64">
        <v>2015</v>
      </c>
      <c r="F199" s="175" t="s">
        <v>1306</v>
      </c>
      <c r="G199" s="175" t="s">
        <v>1357</v>
      </c>
      <c r="H199" s="175" t="s">
        <v>1358</v>
      </c>
      <c r="I199" s="343" t="s">
        <v>1749</v>
      </c>
      <c r="J199" s="344" t="s">
        <v>1750</v>
      </c>
      <c r="K199" s="180">
        <v>1</v>
      </c>
    </row>
    <row r="200" spans="2:11" ht="21">
      <c r="B200" s="169" t="s">
        <v>1338</v>
      </c>
      <c r="C200" s="1690" t="s">
        <v>1339</v>
      </c>
      <c r="D200" s="1691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1340</v>
      </c>
      <c r="C201" s="1683" t="s">
        <v>1341</v>
      </c>
      <c r="D201" s="1684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1342</v>
      </c>
      <c r="C202" s="1683" t="s">
        <v>1343</v>
      </c>
      <c r="D202" s="1684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1344</v>
      </c>
      <c r="C203" s="1686" t="s">
        <v>1345</v>
      </c>
      <c r="D203" s="1687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1346</v>
      </c>
      <c r="C204" s="1688" t="s">
        <v>1347</v>
      </c>
      <c r="D204" s="1689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1348</v>
      </c>
      <c r="C205" s="1685" t="s">
        <v>1349</v>
      </c>
      <c r="D205" s="1685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1350</v>
      </c>
      <c r="C206" s="1679" t="s">
        <v>1351</v>
      </c>
      <c r="D206" s="1680"/>
      <c r="E206" s="202">
        <f>SUMIF(OTCHET!L:L,7,OTCHET!E:E)</f>
        <v>73171048</v>
      </c>
      <c r="F206" s="202">
        <f>SUMIF(OTCHET!L:L,7,OTCHET!F:F)</f>
        <v>40900579</v>
      </c>
      <c r="G206" s="202">
        <f>SUMIF(OTCHET!L:L,7,OTCHET!G:G)</f>
        <v>34772416</v>
      </c>
      <c r="H206" s="202">
        <f>SUMIF(OTCHET!L:L,7,OTCHET!H:H)</f>
        <v>0</v>
      </c>
      <c r="I206" s="202">
        <f>SUMIF(OTCHET!L:L,7,OTCHET!I:I)</f>
        <v>1002958</v>
      </c>
      <c r="J206" s="202">
        <f>SUMIF(OTCHET!L:L,7,OTCHET!J:J)</f>
        <v>5125205</v>
      </c>
      <c r="K206" s="180">
        <v>1</v>
      </c>
    </row>
    <row r="207" spans="2:11" ht="21">
      <c r="B207" s="170" t="s">
        <v>1352</v>
      </c>
      <c r="C207" s="1679" t="s">
        <v>1353</v>
      </c>
      <c r="D207" s="168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1354</v>
      </c>
      <c r="C208" s="1681" t="s">
        <v>1355</v>
      </c>
      <c r="D208" s="1682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4" t="s">
        <v>1356</v>
      </c>
      <c r="D209" s="1675"/>
      <c r="E209" s="172">
        <f aca="true" t="shared" si="5" ref="E209:J209">SUM(E200:E208)</f>
        <v>73171048</v>
      </c>
      <c r="F209" s="172">
        <f t="shared" si="5"/>
        <v>40900579</v>
      </c>
      <c r="G209" s="172">
        <f t="shared" si="5"/>
        <v>34772416</v>
      </c>
      <c r="H209" s="172">
        <f t="shared" si="5"/>
        <v>0</v>
      </c>
      <c r="I209" s="172">
        <f t="shared" si="5"/>
        <v>1002958</v>
      </c>
      <c r="J209" s="172">
        <f t="shared" si="5"/>
        <v>5125205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17">
      <pane xSplit="3" ySplit="6" topLeftCell="E136" activePane="bottomRight" state="frozen"/>
      <selection pane="topLeft" activeCell="B17" sqref="B17"/>
      <selection pane="topRight" activeCell="E17" sqref="E17"/>
      <selection pane="bottomLeft" activeCell="B23" sqref="B23"/>
      <selection pane="bottomRight" activeCell="H138" sqref="H13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1930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1009</v>
      </c>
      <c r="F5" s="346" t="s">
        <v>1009</v>
      </c>
      <c r="G5" s="346" t="s">
        <v>1009</v>
      </c>
      <c r="H5" s="346" t="s">
        <v>1009</v>
      </c>
      <c r="I5" s="346" t="s">
        <v>1009</v>
      </c>
      <c r="J5" s="346" t="s">
        <v>1009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1009</v>
      </c>
      <c r="G6" s="346" t="s">
        <v>1009</v>
      </c>
      <c r="H6" s="346" t="s">
        <v>1009</v>
      </c>
      <c r="I6" s="346" t="s">
        <v>1009</v>
      </c>
      <c r="J6" s="346" t="s">
        <v>1009</v>
      </c>
      <c r="K6" s="346">
        <v>1</v>
      </c>
      <c r="L6" s="518"/>
    </row>
    <row r="7" spans="1:12" ht="15">
      <c r="A7" s="346"/>
      <c r="B7" s="1809" t="str">
        <f>VLOOKUP(E15,SMETKA,2,FALSE)</f>
        <v>ОТЧЕТНИ ДАННИ ПО ЕБК ЗА ИЗПЪЛНЕНИЕТО НА БЮДЖЕТА</v>
      </c>
      <c r="C7" s="1810"/>
      <c r="D7" s="181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1804</v>
      </c>
      <c r="F8" s="1243" t="s">
        <v>877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1" t="s">
        <v>1931</v>
      </c>
      <c r="C9" s="1812"/>
      <c r="D9" s="1813"/>
      <c r="E9" s="1165">
        <v>42005</v>
      </c>
      <c r="F9" s="1166">
        <v>42247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1806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7" t="str">
        <f>VLOOKUP(F12,PRBK,2,FALSE)</f>
        <v>Българска национална телевизия</v>
      </c>
      <c r="C12" s="1768"/>
      <c r="D12" s="1769"/>
      <c r="E12" s="1640" t="s">
        <v>1922</v>
      </c>
      <c r="F12" s="1247" t="s">
        <v>972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1805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1911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1792</v>
      </c>
      <c r="E19" s="443" t="s">
        <v>1015</v>
      </c>
      <c r="F19" s="450" t="s">
        <v>1791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931</v>
      </c>
      <c r="C20" s="467" t="s">
        <v>1017</v>
      </c>
      <c r="D20" s="468" t="s">
        <v>1790</v>
      </c>
      <c r="E20" s="469">
        <v>2015</v>
      </c>
      <c r="F20" s="470" t="s">
        <v>1789</v>
      </c>
      <c r="G20" s="458" t="s">
        <v>1788</v>
      </c>
      <c r="H20" s="459" t="s">
        <v>1307</v>
      </c>
      <c r="I20" s="459" t="s">
        <v>1777</v>
      </c>
      <c r="J20" s="460" t="s">
        <v>1778</v>
      </c>
      <c r="K20" s="4">
        <v>1</v>
      </c>
      <c r="L20" s="541"/>
    </row>
    <row r="21" spans="1:12" ht="18.75">
      <c r="A21" s="543"/>
      <c r="B21" s="461"/>
      <c r="C21" s="462"/>
      <c r="D21" s="463" t="s">
        <v>1018</v>
      </c>
      <c r="E21" s="464" t="s">
        <v>395</v>
      </c>
      <c r="F21" s="465" t="s">
        <v>396</v>
      </c>
      <c r="G21" s="454" t="s">
        <v>1321</v>
      </c>
      <c r="H21" s="455" t="s">
        <v>1322</v>
      </c>
      <c r="I21" s="456" t="s">
        <v>1293</v>
      </c>
      <c r="J21" s="457" t="s">
        <v>1751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4" t="s">
        <v>1019</v>
      </c>
      <c r="D22" s="1815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394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1362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6" t="s">
        <v>1023</v>
      </c>
      <c r="D28" s="1817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6" t="s">
        <v>1028</v>
      </c>
      <c r="D33" s="1817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1029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1030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1779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1031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1363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6" t="s">
        <v>1746</v>
      </c>
      <c r="D39" s="1817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1032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1033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1034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1035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1036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1037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1038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1039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1040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1041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1042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1043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1044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1045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1046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1047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1048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1049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1050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1051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1052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1053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1054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1055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1056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1057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1058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1059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1060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1061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1062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1063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1064</v>
      </c>
      <c r="D72" s="379"/>
      <c r="E72" s="380">
        <f aca="true" t="shared" si="10" ref="E72:J72">SUM(E73:E86)</f>
        <v>7699148</v>
      </c>
      <c r="F72" s="381">
        <f t="shared" si="10"/>
        <v>4714458</v>
      </c>
      <c r="G72" s="678">
        <f t="shared" si="10"/>
        <v>4561218</v>
      </c>
      <c r="H72" s="679">
        <f t="shared" si="10"/>
        <v>0</v>
      </c>
      <c r="I72" s="680">
        <f t="shared" si="10"/>
        <v>153240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1065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1066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1067</v>
      </c>
      <c r="E75" s="687">
        <v>7417007</v>
      </c>
      <c r="F75" s="688">
        <f t="shared" si="11"/>
        <v>4618252</v>
      </c>
      <c r="G75" s="611">
        <v>4481288</v>
      </c>
      <c r="H75" s="612"/>
      <c r="I75" s="612">
        <f>136962+2</f>
        <v>136964</v>
      </c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1068</v>
      </c>
      <c r="E76" s="687">
        <v>282140</v>
      </c>
      <c r="F76" s="688">
        <f t="shared" si="11"/>
        <v>96206</v>
      </c>
      <c r="G76" s="611">
        <v>79930</v>
      </c>
      <c r="H76" s="612"/>
      <c r="I76" s="612">
        <v>16276</v>
      </c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1069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1070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1071</v>
      </c>
      <c r="E79" s="687">
        <v>1</v>
      </c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1072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1073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1074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1075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1076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1077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1078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1079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1080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481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482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483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484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485</v>
      </c>
      <c r="D93" s="352" t="s">
        <v>486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487</v>
      </c>
      <c r="D94" s="352" t="s">
        <v>488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489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490</v>
      </c>
      <c r="D96" s="352" t="s">
        <v>491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492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493</v>
      </c>
      <c r="D98" s="352" t="s">
        <v>494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495</v>
      </c>
      <c r="D99" s="352" t="s">
        <v>1085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1086</v>
      </c>
      <c r="D100" s="352" t="s">
        <v>1087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1088</v>
      </c>
      <c r="D101" s="352" t="s">
        <v>1089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1090</v>
      </c>
      <c r="D102" s="352" t="s">
        <v>1091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1092</v>
      </c>
      <c r="D103" s="395" t="s">
        <v>1093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1094</v>
      </c>
      <c r="D104" s="396" t="s">
        <v>1095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1096</v>
      </c>
      <c r="D105" s="379"/>
      <c r="E105" s="380">
        <f>+E106+E107+E108</f>
        <v>500</v>
      </c>
      <c r="F105" s="381">
        <f>+F106+F107+F108</f>
        <v>374</v>
      </c>
      <c r="G105" s="678">
        <f>+G106+G107+G108</f>
        <v>160</v>
      </c>
      <c r="H105" s="679">
        <f>SUM(H106:H108)</f>
        <v>0</v>
      </c>
      <c r="I105" s="680">
        <f>+I106+I107+I108</f>
        <v>214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1097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1098</v>
      </c>
      <c r="E107" s="687">
        <v>500</v>
      </c>
      <c r="F107" s="688">
        <f>G107+H107+I107+J107</f>
        <v>374</v>
      </c>
      <c r="G107" s="611">
        <v>160</v>
      </c>
      <c r="H107" s="612"/>
      <c r="I107" s="612">
        <v>214</v>
      </c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1770</v>
      </c>
      <c r="D109" s="379"/>
      <c r="E109" s="380">
        <f aca="true" t="shared" si="15" ref="E109:J109">SUM(E110:E115)</f>
        <v>40852</v>
      </c>
      <c r="F109" s="381">
        <f t="shared" si="15"/>
        <v>25774</v>
      </c>
      <c r="G109" s="678">
        <f t="shared" si="15"/>
        <v>26106</v>
      </c>
      <c r="H109" s="679">
        <f t="shared" si="15"/>
        <v>0</v>
      </c>
      <c r="I109" s="680">
        <f t="shared" si="15"/>
        <v>-332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1100</v>
      </c>
      <c r="E110" s="685">
        <v>29881</v>
      </c>
      <c r="F110" s="686">
        <f aca="true" t="shared" si="16" ref="F110:F115">G110+H110+I110+J110</f>
        <v>14549</v>
      </c>
      <c r="G110" s="608">
        <v>14881</v>
      </c>
      <c r="H110" s="609"/>
      <c r="I110" s="609">
        <v>-332</v>
      </c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1101</v>
      </c>
      <c r="E112" s="687">
        <v>8149</v>
      </c>
      <c r="F112" s="688">
        <f t="shared" si="16"/>
        <v>8403</v>
      </c>
      <c r="G112" s="611">
        <v>8403</v>
      </c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1102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1744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1103</v>
      </c>
      <c r="E115" s="691">
        <v>2822</v>
      </c>
      <c r="F115" s="692">
        <f t="shared" si="16"/>
        <v>2822</v>
      </c>
      <c r="G115" s="620">
        <v>2822</v>
      </c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1104</v>
      </c>
      <c r="D116" s="379"/>
      <c r="E116" s="380">
        <f aca="true" t="shared" si="17" ref="E116:J116">SUM(E117:E119)</f>
        <v>-2040500</v>
      </c>
      <c r="F116" s="381">
        <f t="shared" si="17"/>
        <v>-933831</v>
      </c>
      <c r="G116" s="678">
        <f t="shared" si="17"/>
        <v>-927525</v>
      </c>
      <c r="H116" s="679">
        <f t="shared" si="17"/>
        <v>0</v>
      </c>
      <c r="I116" s="680">
        <f t="shared" si="17"/>
        <v>-6306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1105</v>
      </c>
      <c r="E117" s="685">
        <v>-1600000</v>
      </c>
      <c r="F117" s="686">
        <f>G117+H117+I117+J117</f>
        <v>-499123</v>
      </c>
      <c r="G117" s="608">
        <v>-499123</v>
      </c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1106</v>
      </c>
      <c r="E118" s="687">
        <v>-430000</v>
      </c>
      <c r="F118" s="688">
        <f>G118+H118+I118+J118</f>
        <v>-428010</v>
      </c>
      <c r="G118" s="611">
        <v>-428010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1107</v>
      </c>
      <c r="E119" s="691">
        <v>-10500</v>
      </c>
      <c r="F119" s="692">
        <f>G119+H119+I119+J119</f>
        <v>-6698</v>
      </c>
      <c r="G119" s="620">
        <v>-392</v>
      </c>
      <c r="H119" s="621"/>
      <c r="I119" s="621">
        <v>-6306</v>
      </c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1821</v>
      </c>
      <c r="D120" s="379"/>
      <c r="E120" s="380"/>
      <c r="F120" s="381">
        <f>SUM(F121:F131)</f>
        <v>0</v>
      </c>
      <c r="G120" s="678">
        <f>SUM(G121:G131)</f>
        <v>0</v>
      </c>
      <c r="H120" s="679">
        <f>SUM(H121:H131)</f>
        <v>0</v>
      </c>
      <c r="I120" s="680">
        <f>SUM(I121:I131)</f>
        <v>0</v>
      </c>
      <c r="J120" s="681">
        <f>SUM(J121:J131)</f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1109</v>
      </c>
      <c r="E121" s="685"/>
      <c r="F121" s="686">
        <f aca="true" t="shared" si="18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653</v>
      </c>
      <c r="E122" s="687"/>
      <c r="F122" s="688">
        <f t="shared" si="18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654</v>
      </c>
      <c r="E123" s="687"/>
      <c r="F123" s="688">
        <f t="shared" si="18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655</v>
      </c>
      <c r="E124" s="687"/>
      <c r="F124" s="688">
        <f t="shared" si="18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656</v>
      </c>
      <c r="E125" s="687"/>
      <c r="F125" s="688">
        <f t="shared" si="18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657</v>
      </c>
      <c r="E126" s="687"/>
      <c r="F126" s="688">
        <f t="shared" si="18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658</v>
      </c>
      <c r="E127" s="687"/>
      <c r="F127" s="688">
        <f t="shared" si="18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659</v>
      </c>
      <c r="E128" s="687"/>
      <c r="F128" s="688">
        <f t="shared" si="18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798</v>
      </c>
      <c r="E129" s="687"/>
      <c r="F129" s="688">
        <f t="shared" si="18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660</v>
      </c>
      <c r="E130" s="687"/>
      <c r="F130" s="688">
        <f t="shared" si="18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661</v>
      </c>
      <c r="E131" s="691"/>
      <c r="F131" s="692">
        <f t="shared" si="18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662</v>
      </c>
      <c r="D132" s="379"/>
      <c r="E132" s="380"/>
      <c r="F132" s="381">
        <f t="shared" si="18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663</v>
      </c>
      <c r="D133" s="379"/>
      <c r="E133" s="380"/>
      <c r="F133" s="381">
        <f t="shared" si="18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664</v>
      </c>
      <c r="C134" s="378" t="s">
        <v>14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8">
        <f t="shared" si="19"/>
        <v>0</v>
      </c>
      <c r="H134" s="679">
        <f t="shared" si="19"/>
        <v>0</v>
      </c>
      <c r="I134" s="680">
        <f t="shared" si="19"/>
        <v>0</v>
      </c>
      <c r="J134" s="681">
        <f t="shared" si="19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0" ref="E137:J137">SUM(E138:E145)</f>
        <v>0</v>
      </c>
      <c r="F137" s="381">
        <f t="shared" si="20"/>
        <v>364301</v>
      </c>
      <c r="G137" s="678">
        <f t="shared" si="20"/>
        <v>250000</v>
      </c>
      <c r="H137" s="679">
        <f t="shared" si="20"/>
        <v>114301</v>
      </c>
      <c r="I137" s="680">
        <f t="shared" si="20"/>
        <v>0</v>
      </c>
      <c r="J137" s="681">
        <f t="shared" si="20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1780</v>
      </c>
      <c r="E138" s="685"/>
      <c r="F138" s="686">
        <f aca="true" t="shared" si="21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1781</v>
      </c>
      <c r="E139" s="687"/>
      <c r="F139" s="688">
        <f t="shared" si="21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1782</v>
      </c>
      <c r="E140" s="687"/>
      <c r="F140" s="688">
        <f t="shared" si="21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1783</v>
      </c>
      <c r="E141" s="687"/>
      <c r="F141" s="688">
        <f t="shared" si="21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1784</v>
      </c>
      <c r="E142" s="687"/>
      <c r="F142" s="688">
        <f t="shared" si="21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1785</v>
      </c>
      <c r="E143" s="687"/>
      <c r="F143" s="688">
        <f t="shared" si="21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1787</v>
      </c>
      <c r="E144" s="687"/>
      <c r="F144" s="688">
        <f t="shared" si="21"/>
        <v>364301</v>
      </c>
      <c r="G144" s="611">
        <v>250000</v>
      </c>
      <c r="H144" s="612">
        <v>114301</v>
      </c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1786</v>
      </c>
      <c r="E145" s="691"/>
      <c r="F145" s="692">
        <f t="shared" si="21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799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8">
        <f t="shared" si="22"/>
        <v>0</v>
      </c>
      <c r="H146" s="679">
        <f t="shared" si="22"/>
        <v>0</v>
      </c>
      <c r="I146" s="680">
        <f t="shared" si="22"/>
        <v>0</v>
      </c>
      <c r="J146" s="681">
        <f t="shared" si="22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1397</v>
      </c>
      <c r="E147" s="685"/>
      <c r="F147" s="686">
        <f aca="true" t="shared" si="23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1398</v>
      </c>
      <c r="E148" s="687"/>
      <c r="F148" s="688">
        <f t="shared" si="23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1399</v>
      </c>
      <c r="E149" s="687"/>
      <c r="F149" s="688">
        <f t="shared" si="23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1400</v>
      </c>
      <c r="E150" s="687"/>
      <c r="F150" s="688">
        <f t="shared" si="23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1401</v>
      </c>
      <c r="E151" s="687"/>
      <c r="F151" s="688">
        <f t="shared" si="23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1402</v>
      </c>
      <c r="E152" s="687"/>
      <c r="F152" s="688">
        <f t="shared" si="23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1403</v>
      </c>
      <c r="E153" s="687"/>
      <c r="F153" s="688">
        <f t="shared" si="23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1404</v>
      </c>
      <c r="E154" s="691"/>
      <c r="F154" s="692">
        <f t="shared" si="23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800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8">
        <f t="shared" si="24"/>
        <v>0</v>
      </c>
      <c r="H155" s="679">
        <f t="shared" si="24"/>
        <v>0</v>
      </c>
      <c r="I155" s="680">
        <f t="shared" si="24"/>
        <v>0</v>
      </c>
      <c r="J155" s="681">
        <f t="shared" si="24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801</v>
      </c>
      <c r="E156" s="685"/>
      <c r="F156" s="686">
        <f aca="true" t="shared" si="25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1897</v>
      </c>
      <c r="E157" s="687"/>
      <c r="F157" s="688">
        <f t="shared" si="25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802</v>
      </c>
      <c r="E158" s="687"/>
      <c r="F158" s="688">
        <f t="shared" si="25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803</v>
      </c>
      <c r="E159" s="687"/>
      <c r="F159" s="688">
        <f t="shared" si="25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804</v>
      </c>
      <c r="E160" s="687"/>
      <c r="F160" s="688">
        <f t="shared" si="25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805</v>
      </c>
      <c r="E161" s="687"/>
      <c r="F161" s="688">
        <f t="shared" si="25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806</v>
      </c>
      <c r="E162" s="687"/>
      <c r="F162" s="688">
        <f t="shared" si="25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807</v>
      </c>
      <c r="E163" s="691"/>
      <c r="F163" s="692">
        <f t="shared" si="25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1794</v>
      </c>
      <c r="C164" s="1481" t="s">
        <v>665</v>
      </c>
      <c r="D164" s="1482" t="s">
        <v>1793</v>
      </c>
      <c r="E164" s="472">
        <f aca="true" t="shared" si="26" ref="E164:J164">SUM(E22,E28,E33,E39,E44,E49,E55,E58,E61,E62,E69,E70,E71,E72,E87,E90,E91,E105,E109,E116,E120,E132,E133,E134,E137,E146,E155)</f>
        <v>5700000</v>
      </c>
      <c r="F164" s="472">
        <f t="shared" si="26"/>
        <v>4171076</v>
      </c>
      <c r="G164" s="682">
        <f t="shared" si="26"/>
        <v>3909959</v>
      </c>
      <c r="H164" s="683">
        <f t="shared" si="26"/>
        <v>114301</v>
      </c>
      <c r="I164" s="683">
        <f t="shared" si="26"/>
        <v>146816</v>
      </c>
      <c r="J164" s="684">
        <f t="shared" si="26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6" t="str">
        <f>$B$7</f>
        <v>ОТЧЕТНИ ДАННИ ПО ЕБК ЗА ИЗПЪЛНЕНИЕТО НА БЮДЖЕТА</v>
      </c>
      <c r="C169" s="1787"/>
      <c r="D169" s="1787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1804</v>
      </c>
      <c r="F170" s="1255" t="s">
        <v>877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1" t="str">
        <f>$B$9</f>
        <v>БЪЛГАРСКА НАЦИОНАЛНА ТЕЛЕВИЗИЯ</v>
      </c>
      <c r="C171" s="1782"/>
      <c r="D171" s="1783"/>
      <c r="E171" s="1165">
        <f>$E$9</f>
        <v>42005</v>
      </c>
      <c r="F171" s="1259">
        <f>$F$9</f>
        <v>42247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7" t="str">
        <f>$B$12</f>
        <v>Българска национална телевизия</v>
      </c>
      <c r="C174" s="1768"/>
      <c r="D174" s="1769"/>
      <c r="E174" s="1262" t="s">
        <v>1776</v>
      </c>
      <c r="F174" s="1385" t="str">
        <f>$F$12</f>
        <v>6100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1911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1013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667</v>
      </c>
      <c r="E178" s="1278" t="s">
        <v>1015</v>
      </c>
      <c r="F178" s="537" t="s">
        <v>1791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931</v>
      </c>
      <c r="C179" s="1283" t="s">
        <v>1017</v>
      </c>
      <c r="D179" s="1492" t="s">
        <v>379</v>
      </c>
      <c r="E179" s="1285">
        <v>2015</v>
      </c>
      <c r="F179" s="538" t="s">
        <v>1789</v>
      </c>
      <c r="G179" s="1493" t="s">
        <v>1788</v>
      </c>
      <c r="H179" s="1494" t="s">
        <v>1307</v>
      </c>
      <c r="I179" s="1495" t="s">
        <v>1777</v>
      </c>
      <c r="J179" s="1496" t="s">
        <v>1778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668</v>
      </c>
      <c r="E180" s="517" t="s">
        <v>395</v>
      </c>
      <c r="F180" s="517" t="s">
        <v>396</v>
      </c>
      <c r="G180" s="520" t="s">
        <v>1321</v>
      </c>
      <c r="H180" s="521" t="s">
        <v>1322</v>
      </c>
      <c r="I180" s="521" t="s">
        <v>1293</v>
      </c>
      <c r="J180" s="522" t="s">
        <v>1751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8" t="s">
        <v>669</v>
      </c>
      <c r="D182" s="1795"/>
      <c r="E182" s="523">
        <f aca="true" t="shared" si="27" ref="E182:J182">SUMIF($B$595:$B$12264,$B182,E$595:E$12264)</f>
        <v>20863124</v>
      </c>
      <c r="F182" s="524">
        <f t="shared" si="27"/>
        <v>12570278</v>
      </c>
      <c r="G182" s="641">
        <f t="shared" si="27"/>
        <v>9747153</v>
      </c>
      <c r="H182" s="642">
        <f t="shared" si="27"/>
        <v>0</v>
      </c>
      <c r="I182" s="642">
        <f t="shared" si="27"/>
        <v>163455</v>
      </c>
      <c r="J182" s="643">
        <f t="shared" si="27"/>
        <v>2659670</v>
      </c>
      <c r="K182" s="7">
        <v>1</v>
      </c>
      <c r="L182" s="1474" t="s">
        <v>1857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670</v>
      </c>
      <c r="E183" s="686">
        <f aca="true" t="shared" si="28" ref="E183:J184">SUMIF($C$595:$C$12264,$C183,E$595:E$12264)</f>
        <v>20863124</v>
      </c>
      <c r="F183" s="694">
        <f t="shared" si="28"/>
        <v>12570278</v>
      </c>
      <c r="G183" s="644">
        <f t="shared" si="28"/>
        <v>9747153</v>
      </c>
      <c r="H183" s="645">
        <f t="shared" si="28"/>
        <v>0</v>
      </c>
      <c r="I183" s="645">
        <f t="shared" si="28"/>
        <v>163455</v>
      </c>
      <c r="J183" s="646">
        <f t="shared" si="28"/>
        <v>2659670</v>
      </c>
      <c r="K183" s="4">
        <v>1</v>
      </c>
      <c r="L183" s="1474" t="s">
        <v>1857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671</v>
      </c>
      <c r="E184" s="692">
        <f t="shared" si="28"/>
        <v>0</v>
      </c>
      <c r="F184" s="695">
        <f t="shared" si="28"/>
        <v>0</v>
      </c>
      <c r="G184" s="647">
        <f t="shared" si="28"/>
        <v>0</v>
      </c>
      <c r="H184" s="648">
        <f t="shared" si="28"/>
        <v>0</v>
      </c>
      <c r="I184" s="648">
        <f t="shared" si="28"/>
        <v>0</v>
      </c>
      <c r="J184" s="649">
        <f t="shared" si="28"/>
        <v>0</v>
      </c>
      <c r="K184" s="4">
        <v>1</v>
      </c>
      <c r="L184" s="1474" t="s">
        <v>1858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7" t="s">
        <v>672</v>
      </c>
      <c r="D185" s="1797"/>
      <c r="E185" s="523">
        <f aca="true" t="shared" si="29" ref="E185:J185">SUMIF($B$595:$B$12264,$B185,E$595:E$12264)</f>
        <v>3602055</v>
      </c>
      <c r="F185" s="524">
        <f t="shared" si="29"/>
        <v>1187648</v>
      </c>
      <c r="G185" s="641">
        <f t="shared" si="29"/>
        <v>1041358</v>
      </c>
      <c r="H185" s="642">
        <f t="shared" si="29"/>
        <v>0</v>
      </c>
      <c r="I185" s="642">
        <f t="shared" si="29"/>
        <v>39710</v>
      </c>
      <c r="J185" s="643">
        <f t="shared" si="29"/>
        <v>106580</v>
      </c>
      <c r="K185" s="7">
        <v>1</v>
      </c>
      <c r="L185" s="1474" t="s">
        <v>1859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673</v>
      </c>
      <c r="E186" s="686">
        <f aca="true" t="shared" si="30" ref="E186:J190">SUMIF($C$595:$C$12264,$C186,E$595:E$12264)</f>
        <v>182530</v>
      </c>
      <c r="F186" s="694">
        <f t="shared" si="30"/>
        <v>120751</v>
      </c>
      <c r="G186" s="644">
        <f t="shared" si="30"/>
        <v>93646</v>
      </c>
      <c r="H186" s="645">
        <f t="shared" si="30"/>
        <v>0</v>
      </c>
      <c r="I186" s="645">
        <f t="shared" si="30"/>
        <v>1713</v>
      </c>
      <c r="J186" s="646">
        <f t="shared" si="30"/>
        <v>25392</v>
      </c>
      <c r="K186" s="4">
        <v>1</v>
      </c>
      <c r="L186" s="1474" t="s">
        <v>1860</v>
      </c>
    </row>
    <row r="187" spans="1:26" ht="18" customHeight="1">
      <c r="A187" s="10">
        <v>45</v>
      </c>
      <c r="B187" s="1310"/>
      <c r="C187" s="1311">
        <v>202</v>
      </c>
      <c r="D187" s="1312" t="s">
        <v>674</v>
      </c>
      <c r="E187" s="688">
        <f t="shared" si="30"/>
        <v>2642607</v>
      </c>
      <c r="F187" s="696">
        <f t="shared" si="30"/>
        <v>716895</v>
      </c>
      <c r="G187" s="650">
        <f t="shared" si="30"/>
        <v>621491</v>
      </c>
      <c r="H187" s="651">
        <f t="shared" si="30"/>
        <v>0</v>
      </c>
      <c r="I187" s="651">
        <f t="shared" si="30"/>
        <v>22176</v>
      </c>
      <c r="J187" s="652">
        <f t="shared" si="30"/>
        <v>73228</v>
      </c>
      <c r="K187" s="4">
        <v>1</v>
      </c>
      <c r="L187" s="1474" t="s">
        <v>1861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1169</v>
      </c>
      <c r="E188" s="688">
        <f t="shared" si="30"/>
        <v>33800</v>
      </c>
      <c r="F188" s="696">
        <f t="shared" si="30"/>
        <v>45000</v>
      </c>
      <c r="G188" s="650">
        <f t="shared" si="30"/>
        <v>29774</v>
      </c>
      <c r="H188" s="651">
        <f t="shared" si="30"/>
        <v>0</v>
      </c>
      <c r="I188" s="651">
        <f t="shared" si="30"/>
        <v>13596</v>
      </c>
      <c r="J188" s="652">
        <f t="shared" si="30"/>
        <v>1630</v>
      </c>
      <c r="K188" s="4">
        <v>1</v>
      </c>
      <c r="L188" s="1474" t="s">
        <v>1862</v>
      </c>
    </row>
    <row r="189" spans="1:12" ht="18" customHeight="1">
      <c r="A189" s="10">
        <v>55</v>
      </c>
      <c r="B189" s="1313"/>
      <c r="C189" s="1311">
        <v>208</v>
      </c>
      <c r="D189" s="1314" t="s">
        <v>1170</v>
      </c>
      <c r="E189" s="688">
        <f t="shared" si="30"/>
        <v>743118</v>
      </c>
      <c r="F189" s="696">
        <f t="shared" si="30"/>
        <v>236072</v>
      </c>
      <c r="G189" s="650">
        <f t="shared" si="30"/>
        <v>227882</v>
      </c>
      <c r="H189" s="651">
        <f t="shared" si="30"/>
        <v>0</v>
      </c>
      <c r="I189" s="651">
        <f t="shared" si="30"/>
        <v>1860</v>
      </c>
      <c r="J189" s="652">
        <f t="shared" si="30"/>
        <v>6330</v>
      </c>
      <c r="K189" s="4">
        <v>1</v>
      </c>
      <c r="L189" s="1474" t="s">
        <v>1863</v>
      </c>
    </row>
    <row r="190" spans="1:12" ht="18" customHeight="1">
      <c r="A190" s="10">
        <v>60</v>
      </c>
      <c r="B190" s="1309"/>
      <c r="C190" s="1307">
        <v>209</v>
      </c>
      <c r="D190" s="1315" t="s">
        <v>1171</v>
      </c>
      <c r="E190" s="692">
        <f t="shared" si="30"/>
        <v>0</v>
      </c>
      <c r="F190" s="695">
        <f t="shared" si="30"/>
        <v>68930</v>
      </c>
      <c r="G190" s="647">
        <f t="shared" si="30"/>
        <v>68565</v>
      </c>
      <c r="H190" s="648">
        <f t="shared" si="30"/>
        <v>0</v>
      </c>
      <c r="I190" s="648">
        <f t="shared" si="30"/>
        <v>365</v>
      </c>
      <c r="J190" s="649">
        <f t="shared" si="30"/>
        <v>0</v>
      </c>
      <c r="K190" s="4">
        <v>1</v>
      </c>
      <c r="L190" s="1474" t="s">
        <v>1864</v>
      </c>
    </row>
    <row r="191" spans="1:26" s="408" customFormat="1" ht="18.75" customHeight="1">
      <c r="A191" s="9">
        <v>65</v>
      </c>
      <c r="B191" s="1303">
        <v>500</v>
      </c>
      <c r="C191" s="1798" t="s">
        <v>1172</v>
      </c>
      <c r="D191" s="1798"/>
      <c r="E191" s="523">
        <f aca="true" t="shared" si="31" ref="E191:J191">SUMIF($B$595:$B$12264,$B191,E$595:E$12264)</f>
        <v>3880719</v>
      </c>
      <c r="F191" s="524">
        <f t="shared" si="31"/>
        <v>2358955</v>
      </c>
      <c r="G191" s="641">
        <f t="shared" si="31"/>
        <v>0</v>
      </c>
      <c r="H191" s="642">
        <f t="shared" si="31"/>
        <v>0</v>
      </c>
      <c r="I191" s="642">
        <f t="shared" si="31"/>
        <v>0</v>
      </c>
      <c r="J191" s="643">
        <f t="shared" si="31"/>
        <v>2358955</v>
      </c>
      <c r="K191" s="7">
        <v>1</v>
      </c>
      <c r="L191" s="1474" t="s">
        <v>1865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1173</v>
      </c>
      <c r="E192" s="686">
        <f aca="true" t="shared" si="32" ref="E192:J196">SUMIF($C$595:$C$12264,$C192,E$595:E$12264)</f>
        <v>2516610</v>
      </c>
      <c r="F192" s="694">
        <f t="shared" si="32"/>
        <v>1496338</v>
      </c>
      <c r="G192" s="644">
        <f t="shared" si="32"/>
        <v>0</v>
      </c>
      <c r="H192" s="645">
        <f t="shared" si="32"/>
        <v>0</v>
      </c>
      <c r="I192" s="645">
        <f t="shared" si="32"/>
        <v>0</v>
      </c>
      <c r="J192" s="646">
        <f t="shared" si="32"/>
        <v>1496338</v>
      </c>
      <c r="K192" s="4">
        <v>1</v>
      </c>
      <c r="L192" s="1474" t="s">
        <v>1860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1811</v>
      </c>
      <c r="E193" s="688">
        <f t="shared" si="32"/>
        <v>0</v>
      </c>
      <c r="F193" s="696">
        <f t="shared" si="32"/>
        <v>0</v>
      </c>
      <c r="G193" s="650">
        <f t="shared" si="32"/>
        <v>0</v>
      </c>
      <c r="H193" s="651">
        <f t="shared" si="32"/>
        <v>0</v>
      </c>
      <c r="I193" s="651">
        <f t="shared" si="32"/>
        <v>0</v>
      </c>
      <c r="J193" s="652">
        <f t="shared" si="32"/>
        <v>0</v>
      </c>
      <c r="K193" s="4">
        <v>1</v>
      </c>
      <c r="L193" s="1474" t="s">
        <v>1866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1175</v>
      </c>
      <c r="E194" s="688">
        <f t="shared" si="32"/>
        <v>1033047</v>
      </c>
      <c r="F194" s="696">
        <f t="shared" si="32"/>
        <v>631635</v>
      </c>
      <c r="G194" s="650">
        <f t="shared" si="32"/>
        <v>0</v>
      </c>
      <c r="H194" s="651">
        <f t="shared" si="32"/>
        <v>0</v>
      </c>
      <c r="I194" s="651">
        <f t="shared" si="32"/>
        <v>0</v>
      </c>
      <c r="J194" s="652">
        <f t="shared" si="32"/>
        <v>631635</v>
      </c>
      <c r="K194" s="4">
        <v>1</v>
      </c>
      <c r="L194" s="1474" t="s">
        <v>1862</v>
      </c>
    </row>
    <row r="195" spans="1:12" ht="18.75" customHeight="1">
      <c r="A195" s="10">
        <v>85</v>
      </c>
      <c r="B195" s="1320"/>
      <c r="C195" s="1318">
        <v>580</v>
      </c>
      <c r="D195" s="1319" t="s">
        <v>1176</v>
      </c>
      <c r="E195" s="688">
        <f t="shared" si="32"/>
        <v>331062</v>
      </c>
      <c r="F195" s="696">
        <f t="shared" si="32"/>
        <v>230982</v>
      </c>
      <c r="G195" s="650">
        <f t="shared" si="32"/>
        <v>0</v>
      </c>
      <c r="H195" s="651">
        <f t="shared" si="32"/>
        <v>0</v>
      </c>
      <c r="I195" s="651">
        <f t="shared" si="32"/>
        <v>0</v>
      </c>
      <c r="J195" s="652">
        <f t="shared" si="32"/>
        <v>230982</v>
      </c>
      <c r="K195" s="4">
        <v>1</v>
      </c>
      <c r="L195" s="1474" t="s">
        <v>1867</v>
      </c>
    </row>
    <row r="196" spans="1:12" ht="31.5">
      <c r="A196" s="10">
        <v>90</v>
      </c>
      <c r="B196" s="1309"/>
      <c r="C196" s="1322">
        <v>590</v>
      </c>
      <c r="D196" s="1323" t="s">
        <v>1177</v>
      </c>
      <c r="E196" s="692">
        <f t="shared" si="32"/>
        <v>0</v>
      </c>
      <c r="F196" s="695">
        <f t="shared" si="32"/>
        <v>0</v>
      </c>
      <c r="G196" s="647">
        <f t="shared" si="32"/>
        <v>0</v>
      </c>
      <c r="H196" s="648">
        <f t="shared" si="32"/>
        <v>0</v>
      </c>
      <c r="I196" s="648">
        <f t="shared" si="32"/>
        <v>0</v>
      </c>
      <c r="J196" s="649">
        <f t="shared" si="32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0" t="s">
        <v>1178</v>
      </c>
      <c r="D197" s="1801"/>
      <c r="E197" s="525">
        <f aca="true" t="shared" si="33" ref="E197:J198">SUMIF($B$595:$B$12264,$B197,E$595:E$12264)</f>
        <v>0</v>
      </c>
      <c r="F197" s="526">
        <f t="shared" si="33"/>
        <v>0</v>
      </c>
      <c r="G197" s="641">
        <f t="shared" si="33"/>
        <v>0</v>
      </c>
      <c r="H197" s="642">
        <f t="shared" si="33"/>
        <v>0</v>
      </c>
      <c r="I197" s="642">
        <f t="shared" si="33"/>
        <v>0</v>
      </c>
      <c r="J197" s="643">
        <f t="shared" si="33"/>
        <v>0</v>
      </c>
      <c r="K197" s="4">
        <v>1</v>
      </c>
      <c r="L197" s="1474" t="s">
        <v>1868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7" t="s">
        <v>1179</v>
      </c>
      <c r="D198" s="1797"/>
      <c r="E198" s="525">
        <f t="shared" si="33"/>
        <v>22724198</v>
      </c>
      <c r="F198" s="526">
        <f t="shared" si="33"/>
        <v>15158631</v>
      </c>
      <c r="G198" s="641">
        <f t="shared" si="33"/>
        <v>14378201</v>
      </c>
      <c r="H198" s="642">
        <f t="shared" si="33"/>
        <v>0</v>
      </c>
      <c r="I198" s="642">
        <f t="shared" si="33"/>
        <v>780430</v>
      </c>
      <c r="J198" s="643">
        <f t="shared" si="33"/>
        <v>0</v>
      </c>
      <c r="K198" s="4">
        <v>1</v>
      </c>
      <c r="L198" s="1474" t="s">
        <v>1860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1180</v>
      </c>
      <c r="E199" s="686">
        <f aca="true" t="shared" si="34" ref="E199:J208">SUMIF($C$595:$C$12264,$C199,E$595:E$12264)</f>
        <v>2600</v>
      </c>
      <c r="F199" s="694">
        <f t="shared" si="34"/>
        <v>5404</v>
      </c>
      <c r="G199" s="644">
        <f t="shared" si="34"/>
        <v>0</v>
      </c>
      <c r="H199" s="645">
        <f t="shared" si="34"/>
        <v>0</v>
      </c>
      <c r="I199" s="645">
        <f t="shared" si="34"/>
        <v>5404</v>
      </c>
      <c r="J199" s="646">
        <f t="shared" si="34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1181</v>
      </c>
      <c r="E200" s="688">
        <f t="shared" si="34"/>
        <v>600</v>
      </c>
      <c r="F200" s="696">
        <f t="shared" si="34"/>
        <v>1249</v>
      </c>
      <c r="G200" s="650">
        <f t="shared" si="34"/>
        <v>0</v>
      </c>
      <c r="H200" s="651">
        <f t="shared" si="34"/>
        <v>0</v>
      </c>
      <c r="I200" s="651">
        <f t="shared" si="34"/>
        <v>1249</v>
      </c>
      <c r="J200" s="652">
        <f t="shared" si="34"/>
        <v>0</v>
      </c>
      <c r="K200" s="4">
        <v>1</v>
      </c>
      <c r="L200" s="1474" t="s">
        <v>1857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1182</v>
      </c>
      <c r="E201" s="688">
        <f t="shared" si="34"/>
        <v>88000</v>
      </c>
      <c r="F201" s="696">
        <f t="shared" si="34"/>
        <v>59526</v>
      </c>
      <c r="G201" s="650">
        <f t="shared" si="34"/>
        <v>58898</v>
      </c>
      <c r="H201" s="651">
        <f t="shared" si="34"/>
        <v>0</v>
      </c>
      <c r="I201" s="651">
        <f t="shared" si="34"/>
        <v>628</v>
      </c>
      <c r="J201" s="652">
        <f t="shared" si="34"/>
        <v>0</v>
      </c>
      <c r="K201" s="4">
        <v>1</v>
      </c>
      <c r="L201" s="1474" t="s">
        <v>1860</v>
      </c>
    </row>
    <row r="202" spans="1:12" ht="18.75" customHeight="1">
      <c r="A202" s="10">
        <v>145</v>
      </c>
      <c r="B202" s="1310"/>
      <c r="C202" s="1311">
        <v>1014</v>
      </c>
      <c r="D202" s="1312" t="s">
        <v>1183</v>
      </c>
      <c r="E202" s="688">
        <f t="shared" si="34"/>
        <v>0</v>
      </c>
      <c r="F202" s="696">
        <f t="shared" si="34"/>
        <v>0</v>
      </c>
      <c r="G202" s="650">
        <f t="shared" si="34"/>
        <v>0</v>
      </c>
      <c r="H202" s="651">
        <f t="shared" si="34"/>
        <v>0</v>
      </c>
      <c r="I202" s="651">
        <f t="shared" si="34"/>
        <v>0</v>
      </c>
      <c r="J202" s="652">
        <f t="shared" si="34"/>
        <v>0</v>
      </c>
      <c r="K202" s="4">
        <v>1</v>
      </c>
      <c r="L202" s="1474" t="s">
        <v>1870</v>
      </c>
    </row>
    <row r="203" spans="1:12" ht="18.75" customHeight="1">
      <c r="A203" s="10">
        <v>150</v>
      </c>
      <c r="B203" s="1310"/>
      <c r="C203" s="1311">
        <v>1015</v>
      </c>
      <c r="D203" s="1312" t="s">
        <v>1184</v>
      </c>
      <c r="E203" s="688">
        <f t="shared" si="34"/>
        <v>835942</v>
      </c>
      <c r="F203" s="696">
        <f t="shared" si="34"/>
        <v>425138</v>
      </c>
      <c r="G203" s="650">
        <f t="shared" si="34"/>
        <v>314574</v>
      </c>
      <c r="H203" s="651">
        <f t="shared" si="34"/>
        <v>0</v>
      </c>
      <c r="I203" s="651">
        <f t="shared" si="34"/>
        <v>110564</v>
      </c>
      <c r="J203" s="652">
        <f t="shared" si="34"/>
        <v>0</v>
      </c>
      <c r="K203" s="4">
        <v>1</v>
      </c>
      <c r="L203" s="1474" t="s">
        <v>1873</v>
      </c>
    </row>
    <row r="204" spans="1:12" ht="18.75" customHeight="1">
      <c r="A204" s="10">
        <v>155</v>
      </c>
      <c r="B204" s="1310"/>
      <c r="C204" s="1325">
        <v>1016</v>
      </c>
      <c r="D204" s="1326" t="s">
        <v>1185</v>
      </c>
      <c r="E204" s="690">
        <f t="shared" si="34"/>
        <v>2384524</v>
      </c>
      <c r="F204" s="697">
        <f t="shared" si="34"/>
        <v>1528896</v>
      </c>
      <c r="G204" s="653">
        <f t="shared" si="34"/>
        <v>1547861</v>
      </c>
      <c r="H204" s="654">
        <f t="shared" si="34"/>
        <v>0</v>
      </c>
      <c r="I204" s="654">
        <f t="shared" si="34"/>
        <v>-18965</v>
      </c>
      <c r="J204" s="655">
        <f t="shared" si="34"/>
        <v>0</v>
      </c>
      <c r="K204" s="4">
        <v>1</v>
      </c>
      <c r="L204" s="1474" t="s">
        <v>1869</v>
      </c>
    </row>
    <row r="205" spans="1:12" ht="18.75" customHeight="1">
      <c r="A205" s="10">
        <v>160</v>
      </c>
      <c r="B205" s="1304"/>
      <c r="C205" s="1327">
        <v>1020</v>
      </c>
      <c r="D205" s="1328" t="s">
        <v>1186</v>
      </c>
      <c r="E205" s="698">
        <f t="shared" si="34"/>
        <v>14541499</v>
      </c>
      <c r="F205" s="699">
        <f t="shared" si="34"/>
        <v>10364230</v>
      </c>
      <c r="G205" s="656">
        <f t="shared" si="34"/>
        <v>10333644</v>
      </c>
      <c r="H205" s="657">
        <f t="shared" si="34"/>
        <v>0</v>
      </c>
      <c r="I205" s="657">
        <f t="shared" si="34"/>
        <v>30586</v>
      </c>
      <c r="J205" s="658">
        <f t="shared" si="34"/>
        <v>0</v>
      </c>
      <c r="K205" s="4">
        <v>1</v>
      </c>
      <c r="L205" s="1474" t="s">
        <v>1874</v>
      </c>
    </row>
    <row r="206" spans="1:12" ht="18.75" customHeight="1">
      <c r="A206" s="10">
        <v>165</v>
      </c>
      <c r="B206" s="1310"/>
      <c r="C206" s="1329">
        <v>1030</v>
      </c>
      <c r="D206" s="1330" t="s">
        <v>1187</v>
      </c>
      <c r="E206" s="700">
        <f t="shared" si="34"/>
        <v>203000</v>
      </c>
      <c r="F206" s="701">
        <f t="shared" si="34"/>
        <v>257161</v>
      </c>
      <c r="G206" s="659">
        <f t="shared" si="34"/>
        <v>229739</v>
      </c>
      <c r="H206" s="660">
        <f t="shared" si="34"/>
        <v>0</v>
      </c>
      <c r="I206" s="660">
        <f t="shared" si="34"/>
        <v>27422</v>
      </c>
      <c r="J206" s="661">
        <f t="shared" si="34"/>
        <v>0</v>
      </c>
      <c r="K206" s="4">
        <v>1</v>
      </c>
      <c r="L206" s="1475" t="s">
        <v>1862</v>
      </c>
    </row>
    <row r="207" spans="1:12" ht="18.75" customHeight="1">
      <c r="A207" s="10">
        <v>175</v>
      </c>
      <c r="B207" s="1310"/>
      <c r="C207" s="1327">
        <v>1051</v>
      </c>
      <c r="D207" s="1331" t="s">
        <v>1188</v>
      </c>
      <c r="E207" s="698">
        <f t="shared" si="34"/>
        <v>264615</v>
      </c>
      <c r="F207" s="699">
        <f t="shared" si="34"/>
        <v>334670</v>
      </c>
      <c r="G207" s="656">
        <f t="shared" si="34"/>
        <v>2399</v>
      </c>
      <c r="H207" s="657">
        <f t="shared" si="34"/>
        <v>0</v>
      </c>
      <c r="I207" s="657">
        <f t="shared" si="34"/>
        <v>332271</v>
      </c>
      <c r="J207" s="658">
        <f t="shared" si="34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1189</v>
      </c>
      <c r="E208" s="688">
        <f t="shared" si="34"/>
        <v>400821</v>
      </c>
      <c r="F208" s="696">
        <f t="shared" si="34"/>
        <v>495755</v>
      </c>
      <c r="G208" s="650">
        <f t="shared" si="34"/>
        <v>239741</v>
      </c>
      <c r="H208" s="651">
        <f t="shared" si="34"/>
        <v>0</v>
      </c>
      <c r="I208" s="651">
        <f t="shared" si="34"/>
        <v>256014</v>
      </c>
      <c r="J208" s="652">
        <f t="shared" si="34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1795</v>
      </c>
      <c r="E209" s="700">
        <f aca="true" t="shared" si="35" ref="E209:J215">SUMIF($C$595:$C$12264,$C209,E$595:E$12264)</f>
        <v>50000</v>
      </c>
      <c r="F209" s="701">
        <f t="shared" si="35"/>
        <v>27554</v>
      </c>
      <c r="G209" s="659">
        <f t="shared" si="35"/>
        <v>27554</v>
      </c>
      <c r="H209" s="660">
        <f t="shared" si="35"/>
        <v>0</v>
      </c>
      <c r="I209" s="660">
        <f t="shared" si="35"/>
        <v>0</v>
      </c>
      <c r="J209" s="661">
        <f t="shared" si="35"/>
        <v>0</v>
      </c>
      <c r="K209" s="4">
        <v>1</v>
      </c>
      <c r="L209" s="1474" t="s">
        <v>1857</v>
      </c>
    </row>
    <row r="210" spans="1:12" ht="18.75" customHeight="1">
      <c r="A210" s="10">
        <v>190</v>
      </c>
      <c r="B210" s="1310"/>
      <c r="C210" s="1327">
        <v>1062</v>
      </c>
      <c r="D210" s="1328" t="s">
        <v>1190</v>
      </c>
      <c r="E210" s="698">
        <f t="shared" si="35"/>
        <v>100500</v>
      </c>
      <c r="F210" s="699">
        <f t="shared" si="35"/>
        <v>44741</v>
      </c>
      <c r="G210" s="656">
        <f t="shared" si="35"/>
        <v>44718</v>
      </c>
      <c r="H210" s="657">
        <f t="shared" si="35"/>
        <v>0</v>
      </c>
      <c r="I210" s="657">
        <f t="shared" si="35"/>
        <v>23</v>
      </c>
      <c r="J210" s="658">
        <f t="shared" si="35"/>
        <v>0</v>
      </c>
      <c r="K210" s="4">
        <v>1</v>
      </c>
      <c r="L210" s="1474" t="s">
        <v>1858</v>
      </c>
    </row>
    <row r="211" spans="1:12" ht="18.75" customHeight="1">
      <c r="A211" s="10">
        <v>200</v>
      </c>
      <c r="B211" s="1310"/>
      <c r="C211" s="1329">
        <v>1063</v>
      </c>
      <c r="D211" s="1332" t="s">
        <v>1743</v>
      </c>
      <c r="E211" s="700">
        <f t="shared" si="35"/>
        <v>0</v>
      </c>
      <c r="F211" s="701">
        <f t="shared" si="35"/>
        <v>0</v>
      </c>
      <c r="G211" s="659">
        <f t="shared" si="35"/>
        <v>0</v>
      </c>
      <c r="H211" s="660">
        <f t="shared" si="35"/>
        <v>0</v>
      </c>
      <c r="I211" s="660">
        <f t="shared" si="35"/>
        <v>0</v>
      </c>
      <c r="J211" s="661">
        <f t="shared" si="35"/>
        <v>0</v>
      </c>
      <c r="K211" s="4">
        <v>1</v>
      </c>
      <c r="L211" s="1474" t="s">
        <v>1859</v>
      </c>
    </row>
    <row r="212" spans="1:12" ht="18.75" customHeight="1">
      <c r="A212" s="10">
        <v>200</v>
      </c>
      <c r="B212" s="1310"/>
      <c r="C212" s="1333">
        <v>1069</v>
      </c>
      <c r="D212" s="1334" t="s">
        <v>1191</v>
      </c>
      <c r="E212" s="702">
        <f t="shared" si="35"/>
        <v>35709</v>
      </c>
      <c r="F212" s="703">
        <f t="shared" si="35"/>
        <v>14118</v>
      </c>
      <c r="G212" s="662">
        <f t="shared" si="35"/>
        <v>14078</v>
      </c>
      <c r="H212" s="663">
        <f t="shared" si="35"/>
        <v>0</v>
      </c>
      <c r="I212" s="663">
        <f t="shared" si="35"/>
        <v>40</v>
      </c>
      <c r="J212" s="664">
        <f t="shared" si="35"/>
        <v>0</v>
      </c>
      <c r="K212" s="4">
        <v>1</v>
      </c>
      <c r="L212" s="1474" t="s">
        <v>1860</v>
      </c>
    </row>
    <row r="213" spans="1:12" ht="18.75" customHeight="1">
      <c r="A213" s="10">
        <v>205</v>
      </c>
      <c r="B213" s="1304"/>
      <c r="C213" s="1327">
        <v>1091</v>
      </c>
      <c r="D213" s="1331" t="s">
        <v>1796</v>
      </c>
      <c r="E213" s="698">
        <f t="shared" si="35"/>
        <v>393499</v>
      </c>
      <c r="F213" s="699">
        <f t="shared" si="35"/>
        <v>0</v>
      </c>
      <c r="G213" s="656">
        <f t="shared" si="35"/>
        <v>0</v>
      </c>
      <c r="H213" s="657">
        <f t="shared" si="35"/>
        <v>0</v>
      </c>
      <c r="I213" s="657">
        <f t="shared" si="35"/>
        <v>0</v>
      </c>
      <c r="J213" s="658">
        <f t="shared" si="35"/>
        <v>0</v>
      </c>
      <c r="K213" s="4">
        <v>1</v>
      </c>
      <c r="L213" s="1474" t="s">
        <v>1861</v>
      </c>
    </row>
    <row r="214" spans="1:12" ht="18.75" customHeight="1">
      <c r="A214" s="10">
        <v>210</v>
      </c>
      <c r="B214" s="1310"/>
      <c r="C214" s="1311">
        <v>1092</v>
      </c>
      <c r="D214" s="1312" t="s">
        <v>1405</v>
      </c>
      <c r="E214" s="688">
        <f t="shared" si="35"/>
        <v>35832</v>
      </c>
      <c r="F214" s="696">
        <f t="shared" si="35"/>
        <v>73660</v>
      </c>
      <c r="G214" s="650">
        <f t="shared" si="35"/>
        <v>67337</v>
      </c>
      <c r="H214" s="651">
        <f t="shared" si="35"/>
        <v>0</v>
      </c>
      <c r="I214" s="651">
        <f t="shared" si="35"/>
        <v>6323</v>
      </c>
      <c r="J214" s="652">
        <f t="shared" si="35"/>
        <v>0</v>
      </c>
      <c r="K214" s="4">
        <v>1</v>
      </c>
      <c r="L214" s="1474" t="s">
        <v>1862</v>
      </c>
    </row>
    <row r="215" spans="1:12" ht="18.75" customHeight="1">
      <c r="A215" s="10">
        <v>215</v>
      </c>
      <c r="B215" s="1310"/>
      <c r="C215" s="1307">
        <v>1098</v>
      </c>
      <c r="D215" s="1335" t="s">
        <v>1192</v>
      </c>
      <c r="E215" s="692">
        <f t="shared" si="35"/>
        <v>3387057</v>
      </c>
      <c r="F215" s="695">
        <f t="shared" si="35"/>
        <v>1526529</v>
      </c>
      <c r="G215" s="647">
        <f t="shared" si="35"/>
        <v>1497658</v>
      </c>
      <c r="H215" s="648">
        <f t="shared" si="35"/>
        <v>0</v>
      </c>
      <c r="I215" s="648">
        <f t="shared" si="35"/>
        <v>28871</v>
      </c>
      <c r="J215" s="649">
        <f t="shared" si="35"/>
        <v>0</v>
      </c>
      <c r="K215" s="4">
        <v>1</v>
      </c>
      <c r="L215" s="1474" t="s">
        <v>1863</v>
      </c>
    </row>
    <row r="216" spans="1:26" s="408" customFormat="1" ht="18.75" customHeight="1">
      <c r="A216" s="9">
        <v>220</v>
      </c>
      <c r="B216" s="1303">
        <v>1900</v>
      </c>
      <c r="C216" s="1790" t="s">
        <v>808</v>
      </c>
      <c r="D216" s="1790"/>
      <c r="E216" s="525">
        <f aca="true" t="shared" si="36" ref="E216:J216">SUMIF($B$595:$B$12264,$B216,E$595:E$12264)</f>
        <v>473381</v>
      </c>
      <c r="F216" s="526">
        <f t="shared" si="36"/>
        <v>357118</v>
      </c>
      <c r="G216" s="641">
        <f t="shared" si="36"/>
        <v>346485</v>
      </c>
      <c r="H216" s="642">
        <f t="shared" si="36"/>
        <v>0</v>
      </c>
      <c r="I216" s="642">
        <f t="shared" si="36"/>
        <v>10633</v>
      </c>
      <c r="J216" s="643">
        <f t="shared" si="36"/>
        <v>0</v>
      </c>
      <c r="K216" s="4">
        <v>1</v>
      </c>
      <c r="L216" s="1474" t="s">
        <v>1864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1798</v>
      </c>
      <c r="E217" s="686">
        <f aca="true" t="shared" si="37" ref="E217:J219">SUMIF($C$595:$C$12264,$C217,E$595:E$12264)</f>
        <v>216594</v>
      </c>
      <c r="F217" s="694">
        <f t="shared" si="37"/>
        <v>130319</v>
      </c>
      <c r="G217" s="644">
        <f t="shared" si="37"/>
        <v>129368</v>
      </c>
      <c r="H217" s="645">
        <f t="shared" si="37"/>
        <v>0</v>
      </c>
      <c r="I217" s="645">
        <f t="shared" si="37"/>
        <v>951</v>
      </c>
      <c r="J217" s="646">
        <f t="shared" si="37"/>
        <v>0</v>
      </c>
      <c r="K217" s="4">
        <v>1</v>
      </c>
      <c r="L217" s="1474" t="s">
        <v>1865</v>
      </c>
    </row>
    <row r="218" spans="1:26" ht="18.75" customHeight="1">
      <c r="A218" s="10">
        <v>230</v>
      </c>
      <c r="B218" s="1337"/>
      <c r="C218" s="1311">
        <v>1981</v>
      </c>
      <c r="D218" s="1338" t="s">
        <v>1799</v>
      </c>
      <c r="E218" s="688">
        <f t="shared" si="37"/>
        <v>256787</v>
      </c>
      <c r="F218" s="696">
        <f t="shared" si="37"/>
        <v>226799</v>
      </c>
      <c r="G218" s="650">
        <f t="shared" si="37"/>
        <v>217117</v>
      </c>
      <c r="H218" s="651">
        <f t="shared" si="37"/>
        <v>0</v>
      </c>
      <c r="I218" s="651">
        <f t="shared" si="37"/>
        <v>9682</v>
      </c>
      <c r="J218" s="652">
        <f t="shared" si="37"/>
        <v>0</v>
      </c>
      <c r="K218" s="4">
        <v>1</v>
      </c>
      <c r="L218" s="1474" t="s">
        <v>1860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1800</v>
      </c>
      <c r="E219" s="692">
        <f t="shared" si="37"/>
        <v>0</v>
      </c>
      <c r="F219" s="695">
        <f t="shared" si="37"/>
        <v>0</v>
      </c>
      <c r="G219" s="647">
        <f t="shared" si="37"/>
        <v>0</v>
      </c>
      <c r="H219" s="648">
        <f t="shared" si="37"/>
        <v>0</v>
      </c>
      <c r="I219" s="648">
        <f t="shared" si="37"/>
        <v>0</v>
      </c>
      <c r="J219" s="649">
        <f t="shared" si="37"/>
        <v>0</v>
      </c>
      <c r="K219" s="4">
        <v>1</v>
      </c>
      <c r="L219" s="1474" t="s">
        <v>1866</v>
      </c>
    </row>
    <row r="220" spans="1:26" s="408" customFormat="1" ht="18.75" customHeight="1">
      <c r="A220" s="9">
        <v>220</v>
      </c>
      <c r="B220" s="1303">
        <v>2100</v>
      </c>
      <c r="C220" s="1790" t="s">
        <v>1364</v>
      </c>
      <c r="D220" s="1790"/>
      <c r="E220" s="525">
        <f aca="true" t="shared" si="38" ref="E220:J220">SUMIF($B$595:$B$12264,$B220,E$595:E$12264)</f>
        <v>0</v>
      </c>
      <c r="F220" s="526">
        <f t="shared" si="38"/>
        <v>0</v>
      </c>
      <c r="G220" s="641">
        <f t="shared" si="38"/>
        <v>0</v>
      </c>
      <c r="H220" s="642">
        <f t="shared" si="38"/>
        <v>0</v>
      </c>
      <c r="I220" s="642">
        <f t="shared" si="38"/>
        <v>0</v>
      </c>
      <c r="J220" s="643">
        <f t="shared" si="38"/>
        <v>0</v>
      </c>
      <c r="K220" s="4">
        <v>1</v>
      </c>
      <c r="L220" s="1474" t="s">
        <v>1862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1193</v>
      </c>
      <c r="E221" s="686">
        <f aca="true" t="shared" si="39" ref="E221:J225">SUMIF($C$595:$C$12264,$C221,E$595:E$12264)</f>
        <v>0</v>
      </c>
      <c r="F221" s="694">
        <f t="shared" si="39"/>
        <v>0</v>
      </c>
      <c r="G221" s="644">
        <f t="shared" si="39"/>
        <v>0</v>
      </c>
      <c r="H221" s="645">
        <f t="shared" si="39"/>
        <v>0</v>
      </c>
      <c r="I221" s="645">
        <f t="shared" si="39"/>
        <v>0</v>
      </c>
      <c r="J221" s="646">
        <f t="shared" si="39"/>
        <v>0</v>
      </c>
      <c r="K221" s="4">
        <v>1</v>
      </c>
      <c r="L221" s="1474" t="s">
        <v>1867</v>
      </c>
    </row>
    <row r="222" spans="1:26" ht="18.75" customHeight="1">
      <c r="A222" s="10">
        <v>230</v>
      </c>
      <c r="B222" s="1337"/>
      <c r="C222" s="1311">
        <v>2120</v>
      </c>
      <c r="D222" s="1314" t="s">
        <v>1194</v>
      </c>
      <c r="E222" s="688">
        <f t="shared" si="39"/>
        <v>0</v>
      </c>
      <c r="F222" s="696">
        <f t="shared" si="39"/>
        <v>0</v>
      </c>
      <c r="G222" s="650">
        <f t="shared" si="39"/>
        <v>0</v>
      </c>
      <c r="H222" s="651">
        <f t="shared" si="39"/>
        <v>0</v>
      </c>
      <c r="I222" s="651">
        <f t="shared" si="39"/>
        <v>0</v>
      </c>
      <c r="J222" s="652">
        <f t="shared" si="39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1195</v>
      </c>
      <c r="E223" s="688">
        <f t="shared" si="39"/>
        <v>0</v>
      </c>
      <c r="F223" s="696">
        <f t="shared" si="39"/>
        <v>0</v>
      </c>
      <c r="G223" s="650">
        <f t="shared" si="39"/>
        <v>0</v>
      </c>
      <c r="H223" s="651">
        <f t="shared" si="39"/>
        <v>0</v>
      </c>
      <c r="I223" s="651">
        <f t="shared" si="39"/>
        <v>0</v>
      </c>
      <c r="J223" s="652">
        <f t="shared" si="39"/>
        <v>0</v>
      </c>
      <c r="K223" s="4">
        <v>1</v>
      </c>
      <c r="L223" s="1474" t="s">
        <v>1868</v>
      </c>
    </row>
    <row r="224" spans="1:12" ht="18.75" customHeight="1">
      <c r="A224" s="10">
        <v>240</v>
      </c>
      <c r="B224" s="1309"/>
      <c r="C224" s="1311">
        <v>2140</v>
      </c>
      <c r="D224" s="1314" t="s">
        <v>1196</v>
      </c>
      <c r="E224" s="688">
        <f t="shared" si="39"/>
        <v>0</v>
      </c>
      <c r="F224" s="696">
        <f t="shared" si="39"/>
        <v>0</v>
      </c>
      <c r="G224" s="650">
        <f t="shared" si="39"/>
        <v>0</v>
      </c>
      <c r="H224" s="651">
        <f t="shared" si="39"/>
        <v>0</v>
      </c>
      <c r="I224" s="651">
        <f t="shared" si="39"/>
        <v>0</v>
      </c>
      <c r="J224" s="652">
        <f t="shared" si="39"/>
        <v>0</v>
      </c>
      <c r="K224" s="4">
        <v>1</v>
      </c>
      <c r="L224" s="1474" t="s">
        <v>1860</v>
      </c>
    </row>
    <row r="225" spans="1:12" ht="18.75" customHeight="1">
      <c r="A225" s="10">
        <v>245</v>
      </c>
      <c r="B225" s="1310"/>
      <c r="C225" s="1307">
        <v>2190</v>
      </c>
      <c r="D225" s="1341" t="s">
        <v>1197</v>
      </c>
      <c r="E225" s="692">
        <f t="shared" si="39"/>
        <v>0</v>
      </c>
      <c r="F225" s="695">
        <f t="shared" si="39"/>
        <v>0</v>
      </c>
      <c r="G225" s="647">
        <f t="shared" si="39"/>
        <v>0</v>
      </c>
      <c r="H225" s="648">
        <f t="shared" si="39"/>
        <v>0</v>
      </c>
      <c r="I225" s="648">
        <f t="shared" si="39"/>
        <v>0</v>
      </c>
      <c r="J225" s="649">
        <f t="shared" si="39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0" t="s">
        <v>1198</v>
      </c>
      <c r="D226" s="1790"/>
      <c r="E226" s="525">
        <f aca="true" t="shared" si="40" ref="E226:J226">SUMIF($B$595:$B$12264,$B226,E$595:E$12264)</f>
        <v>0</v>
      </c>
      <c r="F226" s="526">
        <f t="shared" si="40"/>
        <v>0</v>
      </c>
      <c r="G226" s="641">
        <f t="shared" si="40"/>
        <v>0</v>
      </c>
      <c r="H226" s="642">
        <f t="shared" si="40"/>
        <v>0</v>
      </c>
      <c r="I226" s="642">
        <f t="shared" si="40"/>
        <v>0</v>
      </c>
      <c r="J226" s="643">
        <f t="shared" si="40"/>
        <v>0</v>
      </c>
      <c r="K226" s="4">
        <v>1</v>
      </c>
      <c r="L226" s="1474" t="s">
        <v>1857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1406</v>
      </c>
      <c r="E227" s="686">
        <f aca="true" t="shared" si="41" ref="E227:J228">SUMIF($C$595:$C$12264,$C227,E$595:E$12264)</f>
        <v>0</v>
      </c>
      <c r="F227" s="694">
        <f t="shared" si="41"/>
        <v>0</v>
      </c>
      <c r="G227" s="644">
        <f t="shared" si="41"/>
        <v>0</v>
      </c>
      <c r="H227" s="645">
        <f t="shared" si="41"/>
        <v>0</v>
      </c>
      <c r="I227" s="645">
        <f t="shared" si="41"/>
        <v>0</v>
      </c>
      <c r="J227" s="646">
        <f t="shared" si="41"/>
        <v>0</v>
      </c>
      <c r="K227" s="4">
        <v>1</v>
      </c>
      <c r="L227" s="1474" t="s">
        <v>1860</v>
      </c>
    </row>
    <row r="228" spans="1:12" ht="18.75" customHeight="1">
      <c r="A228" s="10">
        <v>265</v>
      </c>
      <c r="B228" s="1310"/>
      <c r="C228" s="1307">
        <v>2224</v>
      </c>
      <c r="D228" s="1308" t="s">
        <v>1199</v>
      </c>
      <c r="E228" s="692">
        <f t="shared" si="41"/>
        <v>0</v>
      </c>
      <c r="F228" s="695">
        <f t="shared" si="41"/>
        <v>0</v>
      </c>
      <c r="G228" s="647">
        <f t="shared" si="41"/>
        <v>0</v>
      </c>
      <c r="H228" s="648">
        <f t="shared" si="41"/>
        <v>0</v>
      </c>
      <c r="I228" s="648">
        <f t="shared" si="41"/>
        <v>0</v>
      </c>
      <c r="J228" s="649">
        <f t="shared" si="41"/>
        <v>0</v>
      </c>
      <c r="K228" s="4">
        <v>1</v>
      </c>
      <c r="L228" s="1474" t="s">
        <v>1870</v>
      </c>
    </row>
    <row r="229" spans="1:26" s="408" customFormat="1" ht="18.75" customHeight="1">
      <c r="A229" s="9">
        <v>270</v>
      </c>
      <c r="B229" s="1303">
        <v>2500</v>
      </c>
      <c r="C229" s="1790" t="s">
        <v>1200</v>
      </c>
      <c r="D229" s="1799"/>
      <c r="E229" s="525">
        <f aca="true" t="shared" si="42" ref="E229:J233">SUMIF($B$595:$B$12264,$B229,E$595:E$12264)</f>
        <v>0</v>
      </c>
      <c r="F229" s="526">
        <f t="shared" si="42"/>
        <v>0</v>
      </c>
      <c r="G229" s="641">
        <f t="shared" si="42"/>
        <v>0</v>
      </c>
      <c r="H229" s="642">
        <f t="shared" si="42"/>
        <v>0</v>
      </c>
      <c r="I229" s="642">
        <f t="shared" si="42"/>
        <v>0</v>
      </c>
      <c r="J229" s="643">
        <f t="shared" si="42"/>
        <v>0</v>
      </c>
      <c r="K229" s="4">
        <v>1</v>
      </c>
      <c r="L229" s="1474" t="s">
        <v>1873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4" t="s">
        <v>1201</v>
      </c>
      <c r="D230" s="1795"/>
      <c r="E230" s="525">
        <f t="shared" si="42"/>
        <v>0</v>
      </c>
      <c r="F230" s="526">
        <f t="shared" si="42"/>
        <v>0</v>
      </c>
      <c r="G230" s="641">
        <f t="shared" si="42"/>
        <v>0</v>
      </c>
      <c r="H230" s="642">
        <f t="shared" si="42"/>
        <v>0</v>
      </c>
      <c r="I230" s="642">
        <f t="shared" si="42"/>
        <v>0</v>
      </c>
      <c r="J230" s="643">
        <f t="shared" si="42"/>
        <v>0</v>
      </c>
      <c r="K230" s="4">
        <v>1</v>
      </c>
      <c r="L230" s="1474" t="s">
        <v>1869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4" t="s">
        <v>1202</v>
      </c>
      <c r="D231" s="1795"/>
      <c r="E231" s="525">
        <f t="shared" si="42"/>
        <v>0</v>
      </c>
      <c r="F231" s="526">
        <f t="shared" si="42"/>
        <v>0</v>
      </c>
      <c r="G231" s="641">
        <f t="shared" si="42"/>
        <v>0</v>
      </c>
      <c r="H231" s="642">
        <f t="shared" si="42"/>
        <v>0</v>
      </c>
      <c r="I231" s="642">
        <f t="shared" si="42"/>
        <v>0</v>
      </c>
      <c r="J231" s="643">
        <f t="shared" si="42"/>
        <v>0</v>
      </c>
      <c r="K231" s="4">
        <v>1</v>
      </c>
      <c r="L231" s="1474" t="s">
        <v>1874</v>
      </c>
    </row>
    <row r="232" spans="1:12" s="408" customFormat="1" ht="35.25" customHeight="1">
      <c r="A232" s="9">
        <v>330</v>
      </c>
      <c r="B232" s="1303">
        <v>2800</v>
      </c>
      <c r="C232" s="1794" t="s">
        <v>1203</v>
      </c>
      <c r="D232" s="1795"/>
      <c r="E232" s="525">
        <f t="shared" si="42"/>
        <v>0</v>
      </c>
      <c r="F232" s="526">
        <f t="shared" si="42"/>
        <v>0</v>
      </c>
      <c r="G232" s="641">
        <f t="shared" si="42"/>
        <v>0</v>
      </c>
      <c r="H232" s="642">
        <f t="shared" si="42"/>
        <v>0</v>
      </c>
      <c r="I232" s="642">
        <f t="shared" si="42"/>
        <v>0</v>
      </c>
      <c r="J232" s="643">
        <f t="shared" si="42"/>
        <v>0</v>
      </c>
      <c r="K232" s="4">
        <v>1</v>
      </c>
      <c r="L232" s="1475" t="s">
        <v>1862</v>
      </c>
    </row>
    <row r="233" spans="1:12" s="408" customFormat="1" ht="18.75" customHeight="1">
      <c r="A233" s="9">
        <v>350</v>
      </c>
      <c r="B233" s="1303">
        <v>2900</v>
      </c>
      <c r="C233" s="1790" t="s">
        <v>1204</v>
      </c>
      <c r="D233" s="1790"/>
      <c r="E233" s="525">
        <f t="shared" si="42"/>
        <v>78200</v>
      </c>
      <c r="F233" s="526">
        <f t="shared" si="42"/>
        <v>52585</v>
      </c>
      <c r="G233" s="641">
        <f t="shared" si="42"/>
        <v>52585</v>
      </c>
      <c r="H233" s="642">
        <f t="shared" si="42"/>
        <v>0</v>
      </c>
      <c r="I233" s="642">
        <f t="shared" si="42"/>
        <v>0</v>
      </c>
      <c r="J233" s="643">
        <f t="shared" si="42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1205</v>
      </c>
      <c r="E234" s="686">
        <f aca="true" t="shared" si="43" ref="E234:J239">SUMIF($C$595:$C$12264,$C234,E$595:E$12264)</f>
        <v>0</v>
      </c>
      <c r="F234" s="694">
        <f t="shared" si="43"/>
        <v>0</v>
      </c>
      <c r="G234" s="644">
        <f t="shared" si="43"/>
        <v>0</v>
      </c>
      <c r="H234" s="645">
        <f t="shared" si="43"/>
        <v>0</v>
      </c>
      <c r="I234" s="645">
        <f t="shared" si="43"/>
        <v>0</v>
      </c>
      <c r="J234" s="646">
        <f t="shared" si="43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1206</v>
      </c>
      <c r="E235" s="700">
        <f t="shared" si="43"/>
        <v>0</v>
      </c>
      <c r="F235" s="701">
        <f t="shared" si="43"/>
        <v>0</v>
      </c>
      <c r="G235" s="659">
        <f t="shared" si="43"/>
        <v>0</v>
      </c>
      <c r="H235" s="660">
        <f t="shared" si="43"/>
        <v>0</v>
      </c>
      <c r="I235" s="660">
        <f t="shared" si="43"/>
        <v>0</v>
      </c>
      <c r="J235" s="661">
        <f t="shared" si="43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1207</v>
      </c>
      <c r="E236" s="704">
        <f t="shared" si="43"/>
        <v>0</v>
      </c>
      <c r="F236" s="705">
        <f t="shared" si="43"/>
        <v>0</v>
      </c>
      <c r="G236" s="665">
        <f t="shared" si="43"/>
        <v>0</v>
      </c>
      <c r="H236" s="666">
        <f t="shared" si="43"/>
        <v>0</v>
      </c>
      <c r="I236" s="666">
        <f t="shared" si="43"/>
        <v>0</v>
      </c>
      <c r="J236" s="667">
        <f t="shared" si="43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1208</v>
      </c>
      <c r="E237" s="702">
        <f t="shared" si="43"/>
        <v>0</v>
      </c>
      <c r="F237" s="703">
        <f t="shared" si="43"/>
        <v>0</v>
      </c>
      <c r="G237" s="662">
        <f t="shared" si="43"/>
        <v>0</v>
      </c>
      <c r="H237" s="663">
        <f t="shared" si="43"/>
        <v>0</v>
      </c>
      <c r="I237" s="663">
        <f t="shared" si="43"/>
        <v>0</v>
      </c>
      <c r="J237" s="664">
        <f t="shared" si="43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1209</v>
      </c>
      <c r="E238" s="698">
        <f t="shared" si="43"/>
        <v>78200</v>
      </c>
      <c r="F238" s="699">
        <f t="shared" si="43"/>
        <v>52585</v>
      </c>
      <c r="G238" s="656">
        <f t="shared" si="43"/>
        <v>52585</v>
      </c>
      <c r="H238" s="657">
        <f t="shared" si="43"/>
        <v>0</v>
      </c>
      <c r="I238" s="657">
        <f t="shared" si="43"/>
        <v>0</v>
      </c>
      <c r="J238" s="658">
        <f t="shared" si="43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1210</v>
      </c>
      <c r="E239" s="692">
        <f t="shared" si="43"/>
        <v>0</v>
      </c>
      <c r="F239" s="695">
        <f t="shared" si="43"/>
        <v>0</v>
      </c>
      <c r="G239" s="647">
        <f t="shared" si="43"/>
        <v>0</v>
      </c>
      <c r="H239" s="648">
        <f t="shared" si="43"/>
        <v>0</v>
      </c>
      <c r="I239" s="648">
        <f t="shared" si="43"/>
        <v>0</v>
      </c>
      <c r="J239" s="649">
        <f t="shared" si="43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1211</v>
      </c>
      <c r="D240" s="1471"/>
      <c r="E240" s="525">
        <f aca="true" t="shared" si="44" ref="E240:J240">SUMIF($B$595:$B$12264,$B240,E$595:E$12264)</f>
        <v>0</v>
      </c>
      <c r="F240" s="526">
        <f t="shared" si="44"/>
        <v>0</v>
      </c>
      <c r="G240" s="641">
        <f t="shared" si="44"/>
        <v>0</v>
      </c>
      <c r="H240" s="642">
        <f t="shared" si="44"/>
        <v>0</v>
      </c>
      <c r="I240" s="642">
        <f t="shared" si="44"/>
        <v>0</v>
      </c>
      <c r="J240" s="643">
        <f t="shared" si="44"/>
        <v>0</v>
      </c>
      <c r="K240" s="4">
        <v>1</v>
      </c>
      <c r="L240" s="1474" t="s">
        <v>1857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1212</v>
      </c>
      <c r="E241" s="686">
        <f aca="true" t="shared" si="45" ref="E241:J246">SUMIF($C$595:$C$12264,$C241,E$595:E$12264)</f>
        <v>0</v>
      </c>
      <c r="F241" s="694">
        <f t="shared" si="45"/>
        <v>0</v>
      </c>
      <c r="G241" s="644">
        <f t="shared" si="45"/>
        <v>0</v>
      </c>
      <c r="H241" s="645">
        <f t="shared" si="45"/>
        <v>0</v>
      </c>
      <c r="I241" s="645">
        <f t="shared" si="45"/>
        <v>0</v>
      </c>
      <c r="J241" s="646">
        <f t="shared" si="45"/>
        <v>0</v>
      </c>
      <c r="K241" s="4">
        <v>1</v>
      </c>
      <c r="L241" s="1474" t="s">
        <v>1858</v>
      </c>
    </row>
    <row r="242" spans="1:26" ht="18.75" customHeight="1">
      <c r="A242" s="8">
        <v>399</v>
      </c>
      <c r="B242" s="1309"/>
      <c r="C242" s="1311">
        <v>3302</v>
      </c>
      <c r="D242" s="1352" t="s">
        <v>1318</v>
      </c>
      <c r="E242" s="688">
        <f t="shared" si="45"/>
        <v>0</v>
      </c>
      <c r="F242" s="696">
        <f t="shared" si="45"/>
        <v>0</v>
      </c>
      <c r="G242" s="650">
        <f t="shared" si="45"/>
        <v>0</v>
      </c>
      <c r="H242" s="651">
        <f t="shared" si="45"/>
        <v>0</v>
      </c>
      <c r="I242" s="651">
        <f t="shared" si="45"/>
        <v>0</v>
      </c>
      <c r="J242" s="652">
        <f t="shared" si="45"/>
        <v>0</v>
      </c>
      <c r="K242" s="4">
        <v>1</v>
      </c>
      <c r="L242" s="1474" t="s">
        <v>1859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1213</v>
      </c>
      <c r="E243" s="688">
        <f t="shared" si="45"/>
        <v>0</v>
      </c>
      <c r="F243" s="696">
        <f t="shared" si="45"/>
        <v>0</v>
      </c>
      <c r="G243" s="650">
        <f t="shared" si="45"/>
        <v>0</v>
      </c>
      <c r="H243" s="651">
        <f t="shared" si="45"/>
        <v>0</v>
      </c>
      <c r="I243" s="651">
        <f t="shared" si="45"/>
        <v>0</v>
      </c>
      <c r="J243" s="652">
        <f t="shared" si="45"/>
        <v>0</v>
      </c>
      <c r="K243" s="4">
        <v>1</v>
      </c>
      <c r="L243" s="1474" t="s">
        <v>1860</v>
      </c>
    </row>
    <row r="244" spans="1:12" ht="18.75" customHeight="1">
      <c r="A244" s="8">
        <v>401</v>
      </c>
      <c r="B244" s="1309"/>
      <c r="C244" s="1311">
        <v>3304</v>
      </c>
      <c r="D244" s="1352" t="s">
        <v>1214</v>
      </c>
      <c r="E244" s="688">
        <f t="shared" si="45"/>
        <v>0</v>
      </c>
      <c r="F244" s="696">
        <f t="shared" si="45"/>
        <v>0</v>
      </c>
      <c r="G244" s="650">
        <f t="shared" si="45"/>
        <v>0</v>
      </c>
      <c r="H244" s="651">
        <f t="shared" si="45"/>
        <v>0</v>
      </c>
      <c r="I244" s="651">
        <f t="shared" si="45"/>
        <v>0</v>
      </c>
      <c r="J244" s="652">
        <f t="shared" si="45"/>
        <v>0</v>
      </c>
      <c r="K244" s="4">
        <v>1</v>
      </c>
      <c r="L244" s="1474" t="s">
        <v>1861</v>
      </c>
    </row>
    <row r="245" spans="1:12" ht="18.75" customHeight="1">
      <c r="A245" s="8">
        <v>402</v>
      </c>
      <c r="B245" s="1309"/>
      <c r="C245" s="1311">
        <v>3305</v>
      </c>
      <c r="D245" s="1352" t="s">
        <v>1215</v>
      </c>
      <c r="E245" s="688">
        <f t="shared" si="45"/>
        <v>0</v>
      </c>
      <c r="F245" s="696">
        <f t="shared" si="45"/>
        <v>0</v>
      </c>
      <c r="G245" s="650">
        <f t="shared" si="45"/>
        <v>0</v>
      </c>
      <c r="H245" s="651">
        <f t="shared" si="45"/>
        <v>0</v>
      </c>
      <c r="I245" s="651">
        <f t="shared" si="45"/>
        <v>0</v>
      </c>
      <c r="J245" s="652">
        <f t="shared" si="45"/>
        <v>0</v>
      </c>
      <c r="K245" s="4">
        <v>1</v>
      </c>
      <c r="L245" s="1474" t="s">
        <v>1862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1216</v>
      </c>
      <c r="E246" s="692">
        <f t="shared" si="45"/>
        <v>0</v>
      </c>
      <c r="F246" s="695">
        <f t="shared" si="45"/>
        <v>0</v>
      </c>
      <c r="G246" s="647">
        <f t="shared" si="45"/>
        <v>0</v>
      </c>
      <c r="H246" s="648">
        <f t="shared" si="45"/>
        <v>0</v>
      </c>
      <c r="I246" s="648">
        <f t="shared" si="45"/>
        <v>0</v>
      </c>
      <c r="J246" s="649">
        <f t="shared" si="45"/>
        <v>0</v>
      </c>
      <c r="K246" s="4">
        <v>1</v>
      </c>
      <c r="L246" s="1474" t="s">
        <v>1863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0" t="s">
        <v>1217</v>
      </c>
      <c r="D247" s="1790"/>
      <c r="E247" s="525">
        <f aca="true" t="shared" si="46" ref="E247:J250">SUMIF($B$595:$B$12264,$B247,E$595:E$12264)</f>
        <v>0</v>
      </c>
      <c r="F247" s="526">
        <f t="shared" si="46"/>
        <v>0</v>
      </c>
      <c r="G247" s="641">
        <f t="shared" si="46"/>
        <v>0</v>
      </c>
      <c r="H247" s="642">
        <f t="shared" si="46"/>
        <v>0</v>
      </c>
      <c r="I247" s="642">
        <f t="shared" si="46"/>
        <v>0</v>
      </c>
      <c r="J247" s="643">
        <f t="shared" si="46"/>
        <v>0</v>
      </c>
      <c r="K247" s="4">
        <v>1</v>
      </c>
      <c r="L247" s="1474" t="s">
        <v>1864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0" t="s">
        <v>1218</v>
      </c>
      <c r="D248" s="1790"/>
      <c r="E248" s="525">
        <f t="shared" si="46"/>
        <v>0</v>
      </c>
      <c r="F248" s="526">
        <f t="shared" si="46"/>
        <v>0</v>
      </c>
      <c r="G248" s="641">
        <f t="shared" si="46"/>
        <v>0</v>
      </c>
      <c r="H248" s="642">
        <f t="shared" si="46"/>
        <v>0</v>
      </c>
      <c r="I248" s="642">
        <f t="shared" si="46"/>
        <v>0</v>
      </c>
      <c r="J248" s="643">
        <f t="shared" si="46"/>
        <v>0</v>
      </c>
      <c r="K248" s="4">
        <v>1</v>
      </c>
      <c r="L248" s="1474" t="s">
        <v>1865</v>
      </c>
    </row>
    <row r="249" spans="1:12" s="408" customFormat="1" ht="18.75" customHeight="1">
      <c r="A249" s="9">
        <v>450</v>
      </c>
      <c r="B249" s="1303">
        <v>4100</v>
      </c>
      <c r="C249" s="1790" t="s">
        <v>1219</v>
      </c>
      <c r="D249" s="1790"/>
      <c r="E249" s="525">
        <f t="shared" si="46"/>
        <v>0</v>
      </c>
      <c r="F249" s="526">
        <f t="shared" si="46"/>
        <v>0</v>
      </c>
      <c r="G249" s="641">
        <f t="shared" si="46"/>
        <v>0</v>
      </c>
      <c r="H249" s="642">
        <f t="shared" si="46"/>
        <v>0</v>
      </c>
      <c r="I249" s="642">
        <f t="shared" si="46"/>
        <v>0</v>
      </c>
      <c r="J249" s="643">
        <f t="shared" si="46"/>
        <v>0</v>
      </c>
      <c r="K249" s="4">
        <v>1</v>
      </c>
      <c r="L249" s="1474" t="s">
        <v>1860</v>
      </c>
    </row>
    <row r="250" spans="1:12" s="408" customFormat="1" ht="18.75" customHeight="1">
      <c r="A250" s="9">
        <v>495</v>
      </c>
      <c r="B250" s="1303">
        <v>4200</v>
      </c>
      <c r="C250" s="1790" t="s">
        <v>1220</v>
      </c>
      <c r="D250" s="1790"/>
      <c r="E250" s="525">
        <f t="shared" si="46"/>
        <v>0</v>
      </c>
      <c r="F250" s="526">
        <f t="shared" si="46"/>
        <v>0</v>
      </c>
      <c r="G250" s="641">
        <f t="shared" si="46"/>
        <v>0</v>
      </c>
      <c r="H250" s="642">
        <f t="shared" si="46"/>
        <v>0</v>
      </c>
      <c r="I250" s="642">
        <f t="shared" si="46"/>
        <v>0</v>
      </c>
      <c r="J250" s="643">
        <f t="shared" si="46"/>
        <v>0</v>
      </c>
      <c r="K250" s="4">
        <v>1</v>
      </c>
      <c r="L250" s="1474" t="s">
        <v>1866</v>
      </c>
    </row>
    <row r="251" spans="1:26" ht="18.75" customHeight="1">
      <c r="A251" s="10">
        <v>500</v>
      </c>
      <c r="B251" s="1354"/>
      <c r="C251" s="1305">
        <v>4201</v>
      </c>
      <c r="D251" s="1306" t="s">
        <v>1221</v>
      </c>
      <c r="E251" s="686">
        <f aca="true" t="shared" si="47" ref="E251:J256">SUMIF($C$595:$C$12264,$C251,E$595:E$12264)</f>
        <v>0</v>
      </c>
      <c r="F251" s="694">
        <f t="shared" si="47"/>
        <v>0</v>
      </c>
      <c r="G251" s="644">
        <f t="shared" si="47"/>
        <v>0</v>
      </c>
      <c r="H251" s="645">
        <f t="shared" si="47"/>
        <v>0</v>
      </c>
      <c r="I251" s="645">
        <f t="shared" si="47"/>
        <v>0</v>
      </c>
      <c r="J251" s="646">
        <f t="shared" si="47"/>
        <v>0</v>
      </c>
      <c r="K251" s="4">
        <v>1</v>
      </c>
      <c r="L251" s="1474" t="s">
        <v>1862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1222</v>
      </c>
      <c r="E252" s="688">
        <f t="shared" si="47"/>
        <v>0</v>
      </c>
      <c r="F252" s="696">
        <f t="shared" si="47"/>
        <v>0</v>
      </c>
      <c r="G252" s="650">
        <f t="shared" si="47"/>
        <v>0</v>
      </c>
      <c r="H252" s="651">
        <f t="shared" si="47"/>
        <v>0</v>
      </c>
      <c r="I252" s="651">
        <f t="shared" si="47"/>
        <v>0</v>
      </c>
      <c r="J252" s="652">
        <f t="shared" si="47"/>
        <v>0</v>
      </c>
      <c r="K252" s="4">
        <v>1</v>
      </c>
      <c r="L252" s="1474" t="s">
        <v>1867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1223</v>
      </c>
      <c r="E253" s="688">
        <f t="shared" si="47"/>
        <v>0</v>
      </c>
      <c r="F253" s="696">
        <f t="shared" si="47"/>
        <v>0</v>
      </c>
      <c r="G253" s="650">
        <f t="shared" si="47"/>
        <v>0</v>
      </c>
      <c r="H253" s="651">
        <f t="shared" si="47"/>
        <v>0</v>
      </c>
      <c r="I253" s="651">
        <f t="shared" si="47"/>
        <v>0</v>
      </c>
      <c r="J253" s="652">
        <f t="shared" si="47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1224</v>
      </c>
      <c r="E254" s="688">
        <f t="shared" si="47"/>
        <v>0</v>
      </c>
      <c r="F254" s="696">
        <f t="shared" si="47"/>
        <v>0</v>
      </c>
      <c r="G254" s="650">
        <f t="shared" si="47"/>
        <v>0</v>
      </c>
      <c r="H254" s="651">
        <f t="shared" si="47"/>
        <v>0</v>
      </c>
      <c r="I254" s="651">
        <f t="shared" si="47"/>
        <v>0</v>
      </c>
      <c r="J254" s="652">
        <f t="shared" si="47"/>
        <v>0</v>
      </c>
      <c r="K254" s="4">
        <v>1</v>
      </c>
      <c r="L254" s="1474" t="s">
        <v>1868</v>
      </c>
    </row>
    <row r="255" spans="1:12" ht="18.75" customHeight="1">
      <c r="A255" s="10">
        <v>520</v>
      </c>
      <c r="B255" s="1354"/>
      <c r="C255" s="1311">
        <v>4218</v>
      </c>
      <c r="D255" s="1312" t="s">
        <v>1225</v>
      </c>
      <c r="E255" s="688">
        <f t="shared" si="47"/>
        <v>0</v>
      </c>
      <c r="F255" s="696">
        <f t="shared" si="47"/>
        <v>0</v>
      </c>
      <c r="G255" s="650">
        <f t="shared" si="47"/>
        <v>0</v>
      </c>
      <c r="H255" s="651">
        <f t="shared" si="47"/>
        <v>0</v>
      </c>
      <c r="I255" s="651">
        <f t="shared" si="47"/>
        <v>0</v>
      </c>
      <c r="J255" s="652">
        <f t="shared" si="47"/>
        <v>0</v>
      </c>
      <c r="K255" s="4">
        <v>1</v>
      </c>
      <c r="L255" s="1474" t="s">
        <v>1860</v>
      </c>
    </row>
    <row r="256" spans="1:12" ht="18.75" customHeight="1">
      <c r="A256" s="10">
        <v>525</v>
      </c>
      <c r="B256" s="1354"/>
      <c r="C256" s="1307">
        <v>4219</v>
      </c>
      <c r="D256" s="1339" t="s">
        <v>1226</v>
      </c>
      <c r="E256" s="692">
        <f t="shared" si="47"/>
        <v>0</v>
      </c>
      <c r="F256" s="695">
        <f t="shared" si="47"/>
        <v>0</v>
      </c>
      <c r="G256" s="647">
        <f t="shared" si="47"/>
        <v>0</v>
      </c>
      <c r="H256" s="648">
        <f t="shared" si="47"/>
        <v>0</v>
      </c>
      <c r="I256" s="648">
        <f t="shared" si="47"/>
        <v>0</v>
      </c>
      <c r="J256" s="649">
        <f t="shared" si="47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0" t="s">
        <v>1227</v>
      </c>
      <c r="D257" s="1790"/>
      <c r="E257" s="525">
        <f aca="true" t="shared" si="48" ref="E257:J257">SUMIF($B$595:$B$12264,$B257,E$595:E$12264)</f>
        <v>0</v>
      </c>
      <c r="F257" s="526">
        <f t="shared" si="48"/>
        <v>0</v>
      </c>
      <c r="G257" s="641">
        <f t="shared" si="48"/>
        <v>0</v>
      </c>
      <c r="H257" s="642">
        <f t="shared" si="48"/>
        <v>0</v>
      </c>
      <c r="I257" s="642">
        <f t="shared" si="48"/>
        <v>0</v>
      </c>
      <c r="J257" s="643">
        <f t="shared" si="48"/>
        <v>0</v>
      </c>
      <c r="K257" s="4">
        <v>1</v>
      </c>
      <c r="L257" s="1474" t="s">
        <v>1857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1228</v>
      </c>
      <c r="E258" s="686">
        <f aca="true" t="shared" si="49" ref="E258:J260">SUMIF($C$595:$C$12264,$C258,E$595:E$12264)</f>
        <v>0</v>
      </c>
      <c r="F258" s="694">
        <f t="shared" si="49"/>
        <v>0</v>
      </c>
      <c r="G258" s="644">
        <f t="shared" si="49"/>
        <v>0</v>
      </c>
      <c r="H258" s="645">
        <f t="shared" si="49"/>
        <v>0</v>
      </c>
      <c r="I258" s="645">
        <f t="shared" si="49"/>
        <v>0</v>
      </c>
      <c r="J258" s="646">
        <f t="shared" si="49"/>
        <v>0</v>
      </c>
      <c r="K258" s="4">
        <v>1</v>
      </c>
      <c r="L258" s="1474" t="s">
        <v>1860</v>
      </c>
    </row>
    <row r="259" spans="1:26" ht="18.75" customHeight="1">
      <c r="A259" s="10">
        <v>645</v>
      </c>
      <c r="B259" s="1354"/>
      <c r="C259" s="1311">
        <v>4302</v>
      </c>
      <c r="D259" s="1355" t="s">
        <v>1229</v>
      </c>
      <c r="E259" s="688">
        <f t="shared" si="49"/>
        <v>0</v>
      </c>
      <c r="F259" s="696">
        <f t="shared" si="49"/>
        <v>0</v>
      </c>
      <c r="G259" s="650">
        <f t="shared" si="49"/>
        <v>0</v>
      </c>
      <c r="H259" s="651">
        <f t="shared" si="49"/>
        <v>0</v>
      </c>
      <c r="I259" s="651">
        <f t="shared" si="49"/>
        <v>0</v>
      </c>
      <c r="J259" s="652">
        <f t="shared" si="49"/>
        <v>0</v>
      </c>
      <c r="K259" s="4">
        <v>1</v>
      </c>
      <c r="L259" s="1474" t="s">
        <v>1870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1230</v>
      </c>
      <c r="E260" s="692">
        <f t="shared" si="49"/>
        <v>0</v>
      </c>
      <c r="F260" s="695">
        <f t="shared" si="49"/>
        <v>0</v>
      </c>
      <c r="G260" s="647">
        <f t="shared" si="49"/>
        <v>0</v>
      </c>
      <c r="H260" s="648">
        <f t="shared" si="49"/>
        <v>0</v>
      </c>
      <c r="I260" s="648">
        <f t="shared" si="49"/>
        <v>0</v>
      </c>
      <c r="J260" s="649">
        <f t="shared" si="49"/>
        <v>0</v>
      </c>
      <c r="K260" s="4">
        <v>1</v>
      </c>
      <c r="L260" s="1474" t="s">
        <v>1873</v>
      </c>
    </row>
    <row r="261" spans="1:26" s="408" customFormat="1" ht="18.75" customHeight="1">
      <c r="A261" s="9">
        <v>655</v>
      </c>
      <c r="B261" s="1303">
        <v>4400</v>
      </c>
      <c r="C261" s="1790" t="s">
        <v>1231</v>
      </c>
      <c r="D261" s="1790"/>
      <c r="E261" s="525">
        <f aca="true" t="shared" si="50" ref="E261:J264">SUMIF($B$595:$B$12264,$B261,E$595:E$12264)</f>
        <v>0</v>
      </c>
      <c r="F261" s="526">
        <f t="shared" si="50"/>
        <v>0</v>
      </c>
      <c r="G261" s="641">
        <f t="shared" si="50"/>
        <v>0</v>
      </c>
      <c r="H261" s="642">
        <f t="shared" si="50"/>
        <v>0</v>
      </c>
      <c r="I261" s="642">
        <f t="shared" si="50"/>
        <v>0</v>
      </c>
      <c r="J261" s="643">
        <f t="shared" si="50"/>
        <v>0</v>
      </c>
      <c r="K261" s="4">
        <v>1</v>
      </c>
      <c r="L261" s="1474" t="s">
        <v>1869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0" t="s">
        <v>1294</v>
      </c>
      <c r="D262" s="1790"/>
      <c r="E262" s="525">
        <f t="shared" si="50"/>
        <v>0</v>
      </c>
      <c r="F262" s="526">
        <f t="shared" si="50"/>
        <v>0</v>
      </c>
      <c r="G262" s="641">
        <f t="shared" si="50"/>
        <v>0</v>
      </c>
      <c r="H262" s="642">
        <f t="shared" si="50"/>
        <v>0</v>
      </c>
      <c r="I262" s="642">
        <f t="shared" si="50"/>
        <v>0</v>
      </c>
      <c r="J262" s="643">
        <f t="shared" si="50"/>
        <v>0</v>
      </c>
      <c r="K262" s="4">
        <v>1</v>
      </c>
      <c r="L262" s="1474" t="s">
        <v>1874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4" t="s">
        <v>1232</v>
      </c>
      <c r="D263" s="1795"/>
      <c r="E263" s="525">
        <f t="shared" si="50"/>
        <v>360000</v>
      </c>
      <c r="F263" s="526">
        <f t="shared" si="50"/>
        <v>355206</v>
      </c>
      <c r="G263" s="641">
        <f t="shared" si="50"/>
        <v>355206</v>
      </c>
      <c r="H263" s="642">
        <f t="shared" si="50"/>
        <v>0</v>
      </c>
      <c r="I263" s="642">
        <f t="shared" si="50"/>
        <v>0</v>
      </c>
      <c r="J263" s="643">
        <f t="shared" si="50"/>
        <v>0</v>
      </c>
      <c r="K263" s="4">
        <v>1</v>
      </c>
      <c r="L263" s="1475" t="s">
        <v>1862</v>
      </c>
    </row>
    <row r="264" spans="1:12" s="408" customFormat="1" ht="18.75" customHeight="1">
      <c r="A264" s="9">
        <v>685</v>
      </c>
      <c r="B264" s="1303">
        <v>4900</v>
      </c>
      <c r="C264" s="1790" t="s">
        <v>812</v>
      </c>
      <c r="D264" s="1790"/>
      <c r="E264" s="525">
        <f t="shared" si="50"/>
        <v>0</v>
      </c>
      <c r="F264" s="526">
        <f t="shared" si="50"/>
        <v>0</v>
      </c>
      <c r="G264" s="641">
        <f t="shared" si="50"/>
        <v>0</v>
      </c>
      <c r="H264" s="642">
        <f t="shared" si="50"/>
        <v>0</v>
      </c>
      <c r="I264" s="642">
        <f t="shared" si="50"/>
        <v>0</v>
      </c>
      <c r="J264" s="643">
        <f t="shared" si="50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813</v>
      </c>
      <c r="E265" s="686">
        <f aca="true" t="shared" si="51" ref="E265:J266">SUMIF($C$595:$C$12264,$C265,E$595:E$12264)</f>
        <v>0</v>
      </c>
      <c r="F265" s="694">
        <f t="shared" si="51"/>
        <v>0</v>
      </c>
      <c r="G265" s="644">
        <f t="shared" si="51"/>
        <v>0</v>
      </c>
      <c r="H265" s="645">
        <f t="shared" si="51"/>
        <v>0</v>
      </c>
      <c r="I265" s="645">
        <f t="shared" si="51"/>
        <v>0</v>
      </c>
      <c r="J265" s="646">
        <f t="shared" si="51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814</v>
      </c>
      <c r="E266" s="692">
        <f t="shared" si="51"/>
        <v>0</v>
      </c>
      <c r="F266" s="695">
        <f t="shared" si="51"/>
        <v>0</v>
      </c>
      <c r="G266" s="647">
        <f t="shared" si="51"/>
        <v>0</v>
      </c>
      <c r="H266" s="648">
        <f t="shared" si="51"/>
        <v>0</v>
      </c>
      <c r="I266" s="648">
        <f t="shared" si="51"/>
        <v>0</v>
      </c>
      <c r="J266" s="649">
        <f t="shared" si="51"/>
        <v>0</v>
      </c>
      <c r="K266" s="4">
        <v>1</v>
      </c>
      <c r="L266" s="1474" t="s">
        <v>1857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6" t="s">
        <v>1233</v>
      </c>
      <c r="D267" s="1796"/>
      <c r="E267" s="525">
        <f aca="true" t="shared" si="52" ref="E267:J268">SUMIF($B$595:$B$12264,$B267,E$595:E$12264)</f>
        <v>460656</v>
      </c>
      <c r="F267" s="526">
        <f t="shared" si="52"/>
        <v>16015</v>
      </c>
      <c r="G267" s="641">
        <f t="shared" si="52"/>
        <v>16015</v>
      </c>
      <c r="H267" s="642">
        <f t="shared" si="52"/>
        <v>0</v>
      </c>
      <c r="I267" s="642">
        <f t="shared" si="52"/>
        <v>0</v>
      </c>
      <c r="J267" s="643">
        <f t="shared" si="52"/>
        <v>0</v>
      </c>
      <c r="K267" s="4">
        <v>1</v>
      </c>
      <c r="L267" s="1474" t="s">
        <v>1858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6" t="s">
        <v>1234</v>
      </c>
      <c r="D268" s="1796"/>
      <c r="E268" s="525">
        <f t="shared" si="52"/>
        <v>7250000</v>
      </c>
      <c r="F268" s="526">
        <f t="shared" si="52"/>
        <v>628707</v>
      </c>
      <c r="G268" s="641">
        <f t="shared" si="52"/>
        <v>619977</v>
      </c>
      <c r="H268" s="642">
        <f t="shared" si="52"/>
        <v>0</v>
      </c>
      <c r="I268" s="642">
        <f t="shared" si="52"/>
        <v>8730</v>
      </c>
      <c r="J268" s="643">
        <f t="shared" si="52"/>
        <v>0</v>
      </c>
      <c r="K268" s="4">
        <v>1</v>
      </c>
      <c r="L268" s="1474" t="s">
        <v>1859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1235</v>
      </c>
      <c r="E269" s="686">
        <f aca="true" t="shared" si="53" ref="E269:J275">SUMIF($C$595:$C$12264,$C269,E$595:E$12264)</f>
        <v>665000</v>
      </c>
      <c r="F269" s="694">
        <f t="shared" si="53"/>
        <v>44212</v>
      </c>
      <c r="G269" s="644">
        <f t="shared" si="53"/>
        <v>44212</v>
      </c>
      <c r="H269" s="645">
        <f t="shared" si="53"/>
        <v>0</v>
      </c>
      <c r="I269" s="645">
        <f t="shared" si="53"/>
        <v>0</v>
      </c>
      <c r="J269" s="646">
        <f t="shared" si="53"/>
        <v>0</v>
      </c>
      <c r="K269" s="4">
        <v>1</v>
      </c>
      <c r="L269" s="1474" t="s">
        <v>1860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1236</v>
      </c>
      <c r="E270" s="688">
        <f t="shared" si="53"/>
        <v>0</v>
      </c>
      <c r="F270" s="696">
        <f t="shared" si="53"/>
        <v>0</v>
      </c>
      <c r="G270" s="650">
        <f t="shared" si="53"/>
        <v>0</v>
      </c>
      <c r="H270" s="651">
        <f t="shared" si="53"/>
        <v>0</v>
      </c>
      <c r="I270" s="651">
        <f t="shared" si="53"/>
        <v>0</v>
      </c>
      <c r="J270" s="652">
        <f t="shared" si="53"/>
        <v>0</v>
      </c>
      <c r="K270" s="4">
        <v>1</v>
      </c>
      <c r="L270" s="1474" t="s">
        <v>1861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3"/>
        <v>5645000</v>
      </c>
      <c r="F271" s="696">
        <f t="shared" si="53"/>
        <v>566735</v>
      </c>
      <c r="G271" s="650">
        <f t="shared" si="53"/>
        <v>559625</v>
      </c>
      <c r="H271" s="651">
        <f t="shared" si="53"/>
        <v>0</v>
      </c>
      <c r="I271" s="651">
        <f t="shared" si="53"/>
        <v>7110</v>
      </c>
      <c r="J271" s="652">
        <f t="shared" si="53"/>
        <v>0</v>
      </c>
      <c r="K271" s="4">
        <v>1</v>
      </c>
      <c r="L271" s="1474" t="s">
        <v>1862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3"/>
        <v>800000</v>
      </c>
      <c r="F272" s="696">
        <f t="shared" si="53"/>
        <v>0</v>
      </c>
      <c r="G272" s="650">
        <f t="shared" si="53"/>
        <v>0</v>
      </c>
      <c r="H272" s="651">
        <f t="shared" si="53"/>
        <v>0</v>
      </c>
      <c r="I272" s="651">
        <f t="shared" si="53"/>
        <v>0</v>
      </c>
      <c r="J272" s="652">
        <f t="shared" si="53"/>
        <v>0</v>
      </c>
      <c r="K272" s="4">
        <v>1</v>
      </c>
      <c r="L272" s="1474" t="s">
        <v>1863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3"/>
        <v>10000</v>
      </c>
      <c r="F273" s="696">
        <f t="shared" si="53"/>
        <v>2340</v>
      </c>
      <c r="G273" s="650">
        <f t="shared" si="53"/>
        <v>2340</v>
      </c>
      <c r="H273" s="651">
        <f t="shared" si="53"/>
        <v>0</v>
      </c>
      <c r="I273" s="651">
        <f t="shared" si="53"/>
        <v>0</v>
      </c>
      <c r="J273" s="652">
        <f t="shared" si="53"/>
        <v>0</v>
      </c>
      <c r="K273" s="4">
        <v>1</v>
      </c>
      <c r="L273" s="1474" t="s">
        <v>1864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3"/>
        <v>90000</v>
      </c>
      <c r="F274" s="696">
        <f t="shared" si="53"/>
        <v>0</v>
      </c>
      <c r="G274" s="650">
        <f t="shared" si="53"/>
        <v>0</v>
      </c>
      <c r="H274" s="651">
        <f t="shared" si="53"/>
        <v>0</v>
      </c>
      <c r="I274" s="651">
        <f t="shared" si="53"/>
        <v>0</v>
      </c>
      <c r="J274" s="652">
        <f t="shared" si="53"/>
        <v>0</v>
      </c>
      <c r="K274" s="4">
        <v>1</v>
      </c>
      <c r="L274" s="1474" t="s">
        <v>1865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3"/>
        <v>40000</v>
      </c>
      <c r="F275" s="695">
        <f t="shared" si="53"/>
        <v>15420</v>
      </c>
      <c r="G275" s="647">
        <f t="shared" si="53"/>
        <v>13800</v>
      </c>
      <c r="H275" s="648">
        <f t="shared" si="53"/>
        <v>0</v>
      </c>
      <c r="I275" s="648">
        <f t="shared" si="53"/>
        <v>1620</v>
      </c>
      <c r="J275" s="649">
        <f t="shared" si="53"/>
        <v>0</v>
      </c>
      <c r="K275" s="4">
        <v>1</v>
      </c>
      <c r="L275" s="1474" t="s">
        <v>1860</v>
      </c>
    </row>
    <row r="276" spans="1:26" s="417" customFormat="1" ht="18.75" customHeight="1">
      <c r="A276" s="9">
        <v>750</v>
      </c>
      <c r="B276" s="1357">
        <v>5300</v>
      </c>
      <c r="C276" s="1796" t="s">
        <v>285</v>
      </c>
      <c r="D276" s="1796"/>
      <c r="E276" s="525">
        <f aca="true" t="shared" si="54" ref="E276:J276">SUMIF($B$595:$B$12264,$B276,E$595:E$12264)</f>
        <v>13478715</v>
      </c>
      <c r="F276" s="526">
        <f t="shared" si="54"/>
        <v>8215436</v>
      </c>
      <c r="G276" s="641">
        <f t="shared" si="54"/>
        <v>8215436</v>
      </c>
      <c r="H276" s="642">
        <f t="shared" si="54"/>
        <v>0</v>
      </c>
      <c r="I276" s="642">
        <f t="shared" si="54"/>
        <v>0</v>
      </c>
      <c r="J276" s="643">
        <f t="shared" si="54"/>
        <v>0</v>
      </c>
      <c r="K276" s="4">
        <v>1</v>
      </c>
      <c r="L276" s="1474" t="s">
        <v>1866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1407</v>
      </c>
      <c r="E277" s="686">
        <f aca="true" t="shared" si="55" ref="E277:J278">SUMIF($C$595:$C$12264,$C277,E$595:E$12264)</f>
        <v>200000</v>
      </c>
      <c r="F277" s="694">
        <f t="shared" si="55"/>
        <v>157785</v>
      </c>
      <c r="G277" s="644">
        <f t="shared" si="55"/>
        <v>157785</v>
      </c>
      <c r="H277" s="645">
        <f t="shared" si="55"/>
        <v>0</v>
      </c>
      <c r="I277" s="645">
        <f t="shared" si="55"/>
        <v>0</v>
      </c>
      <c r="J277" s="646">
        <f t="shared" si="55"/>
        <v>0</v>
      </c>
      <c r="K277" s="4">
        <v>1</v>
      </c>
      <c r="L277" s="1474" t="s">
        <v>1862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5"/>
        <v>13278715</v>
      </c>
      <c r="F278" s="695">
        <f t="shared" si="55"/>
        <v>8057651</v>
      </c>
      <c r="G278" s="647">
        <f t="shared" si="55"/>
        <v>8057651</v>
      </c>
      <c r="H278" s="648">
        <f t="shared" si="55"/>
        <v>0</v>
      </c>
      <c r="I278" s="648">
        <f t="shared" si="55"/>
        <v>0</v>
      </c>
      <c r="J278" s="649">
        <f t="shared" si="55"/>
        <v>0</v>
      </c>
      <c r="K278" s="4">
        <v>1</v>
      </c>
      <c r="L278" s="1474" t="s">
        <v>1867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6" t="s">
        <v>1250</v>
      </c>
      <c r="D279" s="1796"/>
      <c r="E279" s="525">
        <f aca="true" t="shared" si="56" ref="E279:J280">SUMIF($B$595:$B$12264,$B279,E$595:E$12264)</f>
        <v>0</v>
      </c>
      <c r="F279" s="526">
        <f t="shared" si="56"/>
        <v>0</v>
      </c>
      <c r="G279" s="641">
        <f t="shared" si="56"/>
        <v>0</v>
      </c>
      <c r="H279" s="642">
        <f t="shared" si="56"/>
        <v>0</v>
      </c>
      <c r="I279" s="642">
        <f t="shared" si="56"/>
        <v>0</v>
      </c>
      <c r="J279" s="643">
        <f t="shared" si="56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0" t="s">
        <v>1251</v>
      </c>
      <c r="D280" s="1790"/>
      <c r="E280" s="525">
        <f t="shared" si="56"/>
        <v>0</v>
      </c>
      <c r="F280" s="526">
        <f t="shared" si="56"/>
        <v>0</v>
      </c>
      <c r="G280" s="641">
        <f t="shared" si="56"/>
        <v>0</v>
      </c>
      <c r="H280" s="642">
        <f t="shared" si="56"/>
        <v>0</v>
      </c>
      <c r="I280" s="642">
        <f t="shared" si="56"/>
        <v>0</v>
      </c>
      <c r="J280" s="643">
        <f t="shared" si="56"/>
        <v>0</v>
      </c>
      <c r="K280" s="4">
        <v>1</v>
      </c>
      <c r="L280" s="1474" t="s">
        <v>1868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1252</v>
      </c>
      <c r="E281" s="686">
        <f aca="true" t="shared" si="57" ref="E281:J284">SUMIF($C$595:$C$12264,$C281,E$595:E$12264)</f>
        <v>0</v>
      </c>
      <c r="F281" s="694">
        <f t="shared" si="57"/>
        <v>0</v>
      </c>
      <c r="G281" s="644">
        <f t="shared" si="57"/>
        <v>0</v>
      </c>
      <c r="H281" s="645">
        <f t="shared" si="57"/>
        <v>0</v>
      </c>
      <c r="I281" s="645">
        <f t="shared" si="57"/>
        <v>0</v>
      </c>
      <c r="J281" s="646">
        <f t="shared" si="57"/>
        <v>0</v>
      </c>
      <c r="K281" s="4">
        <v>1</v>
      </c>
      <c r="L281" s="1474" t="s">
        <v>1860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1253</v>
      </c>
      <c r="E282" s="688">
        <f t="shared" si="57"/>
        <v>0</v>
      </c>
      <c r="F282" s="696">
        <f t="shared" si="57"/>
        <v>0</v>
      </c>
      <c r="G282" s="650">
        <f t="shared" si="57"/>
        <v>0</v>
      </c>
      <c r="H282" s="651">
        <f t="shared" si="57"/>
        <v>0</v>
      </c>
      <c r="I282" s="651">
        <f t="shared" si="57"/>
        <v>0</v>
      </c>
      <c r="J282" s="652">
        <f t="shared" si="57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1254</v>
      </c>
      <c r="E283" s="688">
        <f t="shared" si="57"/>
        <v>0</v>
      </c>
      <c r="F283" s="696">
        <f t="shared" si="57"/>
        <v>0</v>
      </c>
      <c r="G283" s="650">
        <f t="shared" si="57"/>
        <v>0</v>
      </c>
      <c r="H283" s="651">
        <f t="shared" si="57"/>
        <v>0</v>
      </c>
      <c r="I283" s="651">
        <f t="shared" si="57"/>
        <v>0</v>
      </c>
      <c r="J283" s="652">
        <f t="shared" si="57"/>
        <v>0</v>
      </c>
      <c r="K283" s="4">
        <v>1</v>
      </c>
      <c r="L283" s="1474" t="s">
        <v>1857</v>
      </c>
    </row>
    <row r="284" spans="1:12" ht="18.75" customHeight="1">
      <c r="A284" s="10">
        <v>795</v>
      </c>
      <c r="B284" s="1354"/>
      <c r="C284" s="1307">
        <v>5504</v>
      </c>
      <c r="D284" s="1335" t="s">
        <v>1255</v>
      </c>
      <c r="E284" s="692">
        <f t="shared" si="57"/>
        <v>0</v>
      </c>
      <c r="F284" s="695">
        <f t="shared" si="57"/>
        <v>0</v>
      </c>
      <c r="G284" s="647">
        <f t="shared" si="57"/>
        <v>0</v>
      </c>
      <c r="H284" s="648">
        <f t="shared" si="57"/>
        <v>0</v>
      </c>
      <c r="I284" s="648">
        <f t="shared" si="57"/>
        <v>0</v>
      </c>
      <c r="J284" s="649">
        <f t="shared" si="57"/>
        <v>0</v>
      </c>
      <c r="K284" s="4">
        <v>1</v>
      </c>
      <c r="L284" s="1474" t="s">
        <v>1860</v>
      </c>
    </row>
    <row r="285" spans="1:26" s="417" customFormat="1" ht="18.75" customHeight="1">
      <c r="A285" s="9">
        <v>805</v>
      </c>
      <c r="B285" s="1357">
        <v>5700</v>
      </c>
      <c r="C285" s="1791" t="s">
        <v>1797</v>
      </c>
      <c r="D285" s="1792"/>
      <c r="E285" s="525">
        <f aca="true" t="shared" si="58" ref="E285:J285">SUMIF($B$595:$B$12264,$B285,E$595:E$12264)</f>
        <v>0</v>
      </c>
      <c r="F285" s="526">
        <f t="shared" si="58"/>
        <v>0</v>
      </c>
      <c r="G285" s="641">
        <f t="shared" si="58"/>
        <v>0</v>
      </c>
      <c r="H285" s="642">
        <f t="shared" si="58"/>
        <v>0</v>
      </c>
      <c r="I285" s="642">
        <f t="shared" si="58"/>
        <v>0</v>
      </c>
      <c r="J285" s="643">
        <f t="shared" si="58"/>
        <v>0</v>
      </c>
      <c r="K285" s="4">
        <v>1</v>
      </c>
      <c r="L285" s="1474" t="s">
        <v>1870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1257</v>
      </c>
      <c r="E286" s="686">
        <f aca="true" t="shared" si="59" ref="E286:J288">SUMIF($C$595:$C$12264,$C286,E$595:E$12264)</f>
        <v>0</v>
      </c>
      <c r="F286" s="694">
        <f t="shared" si="59"/>
        <v>0</v>
      </c>
      <c r="G286" s="644">
        <f t="shared" si="59"/>
        <v>0</v>
      </c>
      <c r="H286" s="645">
        <f t="shared" si="59"/>
        <v>0</v>
      </c>
      <c r="I286" s="645">
        <f t="shared" si="59"/>
        <v>0</v>
      </c>
      <c r="J286" s="646">
        <f t="shared" si="59"/>
        <v>0</v>
      </c>
      <c r="K286" s="4">
        <v>1</v>
      </c>
      <c r="L286" s="1474" t="s">
        <v>1873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1258</v>
      </c>
      <c r="E287" s="690">
        <f t="shared" si="59"/>
        <v>0</v>
      </c>
      <c r="F287" s="697">
        <f t="shared" si="59"/>
        <v>0</v>
      </c>
      <c r="G287" s="653">
        <f t="shared" si="59"/>
        <v>0</v>
      </c>
      <c r="H287" s="654">
        <f t="shared" si="59"/>
        <v>0</v>
      </c>
      <c r="I287" s="654">
        <f t="shared" si="59"/>
        <v>0</v>
      </c>
      <c r="J287" s="655">
        <f t="shared" si="59"/>
        <v>0</v>
      </c>
      <c r="K287" s="4">
        <v>1</v>
      </c>
      <c r="L287" s="1474" t="s">
        <v>1869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1801</v>
      </c>
      <c r="E288" s="706">
        <f t="shared" si="59"/>
        <v>0</v>
      </c>
      <c r="F288" s="707">
        <f t="shared" si="59"/>
        <v>0</v>
      </c>
      <c r="G288" s="668">
        <f t="shared" si="59"/>
        <v>0</v>
      </c>
      <c r="H288" s="669">
        <f t="shared" si="59"/>
        <v>0</v>
      </c>
      <c r="I288" s="669">
        <f t="shared" si="59"/>
        <v>0</v>
      </c>
      <c r="J288" s="670">
        <f t="shared" si="59"/>
        <v>0</v>
      </c>
      <c r="K288" s="4">
        <v>1</v>
      </c>
      <c r="L288" s="1474" t="s">
        <v>1874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4" t="s">
        <v>1260</v>
      </c>
      <c r="D289" s="1805"/>
      <c r="E289" s="834">
        <f aca="true" t="shared" si="60" ref="E289:J289">SUMIF($B$595:$B$12264,$B289,E$595:E$12264)</f>
        <v>0</v>
      </c>
      <c r="F289" s="835">
        <f t="shared" si="60"/>
        <v>0</v>
      </c>
      <c r="G289" s="836">
        <f t="shared" si="60"/>
        <v>0</v>
      </c>
      <c r="H289" s="837">
        <f t="shared" si="60"/>
        <v>0</v>
      </c>
      <c r="I289" s="837">
        <f t="shared" si="60"/>
        <v>0</v>
      </c>
      <c r="J289" s="838">
        <f t="shared" si="60"/>
        <v>0</v>
      </c>
      <c r="K289" s="4">
        <v>1</v>
      </c>
      <c r="L289" s="1474" t="s">
        <v>1862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1794</v>
      </c>
      <c r="C293" s="1379" t="s">
        <v>665</v>
      </c>
      <c r="D293" s="1504" t="s">
        <v>1802</v>
      </c>
      <c r="E293" s="539">
        <f aca="true" t="shared" si="61" ref="E293:J293">SUMIF($C$595:$C$12264,$C293,E$595:E$12264)</f>
        <v>73171048</v>
      </c>
      <c r="F293" s="540">
        <f t="shared" si="61"/>
        <v>40900579</v>
      </c>
      <c r="G293" s="829">
        <f t="shared" si="61"/>
        <v>34772416</v>
      </c>
      <c r="H293" s="830">
        <f t="shared" si="61"/>
        <v>0</v>
      </c>
      <c r="I293" s="830">
        <f t="shared" si="61"/>
        <v>1002958</v>
      </c>
      <c r="J293" s="831">
        <f t="shared" si="61"/>
        <v>5125205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6" t="str">
        <f>$B$7</f>
        <v>ОТЧЕТНИ ДАННИ ПО ЕБК ЗА ИЗПЪЛНЕНИЕТО НА БЮДЖЕТА</v>
      </c>
      <c r="C298" s="1787"/>
      <c r="D298" s="1787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1804</v>
      </c>
      <c r="F299" s="1255" t="s">
        <v>877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1" t="str">
        <f>$B$9</f>
        <v>БЪЛГАРСКА НАЦИОНАЛНА ТЕЛЕВИЗИЯ</v>
      </c>
      <c r="C300" s="1782"/>
      <c r="D300" s="1783"/>
      <c r="E300" s="1165">
        <f>$E$9</f>
        <v>42005</v>
      </c>
      <c r="F300" s="1259">
        <f>$F$9</f>
        <v>42247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7" t="str">
        <f>$B$12</f>
        <v>Българска национална телевизия</v>
      </c>
      <c r="C303" s="1768"/>
      <c r="D303" s="1769"/>
      <c r="E303" s="1262" t="s">
        <v>1776</v>
      </c>
      <c r="F303" s="1385" t="str">
        <f>$F$12</f>
        <v>6100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1857</v>
      </c>
    </row>
    <row r="305" spans="1:12" ht="21.75" customHeight="1">
      <c r="A305" s="10"/>
      <c r="B305" s="1260"/>
      <c r="C305" s="847"/>
      <c r="D305" s="1387" t="s">
        <v>1896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1858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1859</v>
      </c>
    </row>
    <row r="307" spans="1:12" ht="18.75" customHeight="1" thickBot="1">
      <c r="A307" s="10"/>
      <c r="B307" s="1261"/>
      <c r="C307" s="1226"/>
      <c r="D307" s="1390" t="s">
        <v>1856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1860</v>
      </c>
    </row>
    <row r="308" spans="1:12" ht="20.25" customHeight="1">
      <c r="A308" s="12"/>
      <c r="B308" s="1392" t="s">
        <v>1262</v>
      </c>
      <c r="C308" s="1393" t="s">
        <v>1803</v>
      </c>
      <c r="D308" s="1394" t="s">
        <v>1264</v>
      </c>
      <c r="E308" s="1395" t="s">
        <v>1265</v>
      </c>
      <c r="F308" s="1396" t="s">
        <v>1266</v>
      </c>
      <c r="G308" s="441"/>
      <c r="H308" s="441"/>
      <c r="I308" s="441"/>
      <c r="J308" s="441"/>
      <c r="K308" s="4">
        <v>1</v>
      </c>
      <c r="L308" s="1474" t="s">
        <v>1861</v>
      </c>
    </row>
    <row r="309" spans="1:12" ht="18.75" customHeight="1">
      <c r="A309" s="12">
        <v>905</v>
      </c>
      <c r="B309" s="1397"/>
      <c r="C309" s="1398" t="s">
        <v>1267</v>
      </c>
      <c r="D309" s="1399" t="s">
        <v>1268</v>
      </c>
      <c r="E309" s="861">
        <f aca="true" t="shared" si="62" ref="E309:F314">SUMIF($C$595:$C$12264,$C309,E$595:E$12264)</f>
        <v>1366</v>
      </c>
      <c r="F309" s="862">
        <f t="shared" si="62"/>
        <v>1327</v>
      </c>
      <c r="G309" s="441"/>
      <c r="H309" s="441"/>
      <c r="I309" s="441"/>
      <c r="J309" s="441"/>
      <c r="K309" s="4">
        <v>1</v>
      </c>
      <c r="L309" s="1474" t="s">
        <v>1862</v>
      </c>
    </row>
    <row r="310" spans="1:12" ht="18.75" customHeight="1">
      <c r="A310" s="12">
        <v>906</v>
      </c>
      <c r="B310" s="1400"/>
      <c r="C310" s="1401" t="s">
        <v>1269</v>
      </c>
      <c r="D310" s="1402" t="s">
        <v>1270</v>
      </c>
      <c r="E310" s="857">
        <f t="shared" si="62"/>
        <v>1366</v>
      </c>
      <c r="F310" s="858">
        <f t="shared" si="62"/>
        <v>1327</v>
      </c>
      <c r="G310" s="441"/>
      <c r="H310" s="441"/>
      <c r="I310" s="441"/>
      <c r="J310" s="441"/>
      <c r="K310" s="4">
        <v>1</v>
      </c>
      <c r="L310" s="1474" t="s">
        <v>1863</v>
      </c>
    </row>
    <row r="311" spans="1:12" ht="18.75" customHeight="1">
      <c r="A311" s="12">
        <v>907</v>
      </c>
      <c r="B311" s="1403"/>
      <c r="C311" s="1404" t="s">
        <v>1271</v>
      </c>
      <c r="D311" s="1405" t="s">
        <v>1272</v>
      </c>
      <c r="E311" s="859">
        <f t="shared" si="62"/>
        <v>0</v>
      </c>
      <c r="F311" s="860">
        <f t="shared" si="62"/>
        <v>0</v>
      </c>
      <c r="G311" s="441"/>
      <c r="H311" s="441"/>
      <c r="I311" s="441"/>
      <c r="J311" s="441"/>
      <c r="K311" s="4">
        <v>1</v>
      </c>
      <c r="L311" s="1474" t="s">
        <v>1864</v>
      </c>
    </row>
    <row r="312" spans="1:12" ht="18.75" customHeight="1">
      <c r="A312" s="12">
        <v>910</v>
      </c>
      <c r="B312" s="1397"/>
      <c r="C312" s="1398" t="s">
        <v>1273</v>
      </c>
      <c r="D312" s="1399" t="s">
        <v>1274</v>
      </c>
      <c r="E312" s="861">
        <f t="shared" si="62"/>
        <v>1366</v>
      </c>
      <c r="F312" s="862">
        <f t="shared" si="62"/>
        <v>1334</v>
      </c>
      <c r="G312" s="441"/>
      <c r="H312" s="441"/>
      <c r="I312" s="441"/>
      <c r="J312" s="441"/>
      <c r="K312" s="4">
        <v>1</v>
      </c>
      <c r="L312" s="1474" t="s">
        <v>1865</v>
      </c>
    </row>
    <row r="313" spans="1:12" ht="18.75" customHeight="1">
      <c r="A313" s="12">
        <v>911</v>
      </c>
      <c r="B313" s="1400"/>
      <c r="C313" s="1401" t="s">
        <v>1275</v>
      </c>
      <c r="D313" s="1402" t="s">
        <v>1270</v>
      </c>
      <c r="E313" s="857">
        <f t="shared" si="62"/>
        <v>1366</v>
      </c>
      <c r="F313" s="858">
        <f t="shared" si="62"/>
        <v>1334</v>
      </c>
      <c r="G313" s="441"/>
      <c r="H313" s="441"/>
      <c r="I313" s="441"/>
      <c r="J313" s="441"/>
      <c r="K313" s="4">
        <v>1</v>
      </c>
      <c r="L313" s="1474" t="s">
        <v>1860</v>
      </c>
    </row>
    <row r="314" spans="1:12" ht="18.75" customHeight="1">
      <c r="A314" s="12">
        <v>912</v>
      </c>
      <c r="B314" s="1406"/>
      <c r="C314" s="1407" t="s">
        <v>1276</v>
      </c>
      <c r="D314" s="1408" t="s">
        <v>1277</v>
      </c>
      <c r="E314" s="863">
        <f t="shared" si="62"/>
        <v>0</v>
      </c>
      <c r="F314" s="864">
        <f t="shared" si="62"/>
        <v>0</v>
      </c>
      <c r="G314" s="441"/>
      <c r="H314" s="441"/>
      <c r="I314" s="441"/>
      <c r="J314" s="441"/>
      <c r="K314" s="4">
        <v>1</v>
      </c>
      <c r="L314" s="1474" t="s">
        <v>1866</v>
      </c>
    </row>
    <row r="315" spans="1:12" ht="18.75" customHeight="1">
      <c r="A315" s="12">
        <v>920</v>
      </c>
      <c r="B315" s="1397"/>
      <c r="C315" s="1398" t="s">
        <v>1278</v>
      </c>
      <c r="D315" s="1399" t="s">
        <v>1279</v>
      </c>
      <c r="E315" s="865">
        <f>IF(ISERROR(E182/(E312+E324)),0,E182/(E312+E324))</f>
        <v>15273.150805270863</v>
      </c>
      <c r="F315" s="866">
        <f>IF(ISERROR(J182/(F312+F324)),0,F182/(F312+F324))</f>
        <v>9422.99700149925</v>
      </c>
      <c r="G315" s="441"/>
      <c r="H315" s="441"/>
      <c r="I315" s="441"/>
      <c r="J315" s="441"/>
      <c r="K315" s="4">
        <v>1</v>
      </c>
      <c r="L315" s="1474" t="s">
        <v>1862</v>
      </c>
    </row>
    <row r="316" spans="1:12" ht="18.75" customHeight="1">
      <c r="A316" s="12">
        <v>921</v>
      </c>
      <c r="B316" s="1400"/>
      <c r="C316" s="1409" t="s">
        <v>1280</v>
      </c>
      <c r="D316" s="1410" t="s">
        <v>1281</v>
      </c>
      <c r="E316" s="867">
        <f>IF(ISERROR(E183/(E313+E324)),0,E183/(E313+E324))</f>
        <v>15273.150805270863</v>
      </c>
      <c r="F316" s="868">
        <f>IF(ISERROR(J183/(F313+F324)),0,F183/(F313+F324))</f>
        <v>9422.99700149925</v>
      </c>
      <c r="G316" s="441"/>
      <c r="H316" s="441"/>
      <c r="I316" s="441"/>
      <c r="J316" s="441"/>
      <c r="K316" s="4">
        <v>1</v>
      </c>
      <c r="L316" s="1474" t="s">
        <v>1867</v>
      </c>
    </row>
    <row r="317" spans="1:12" ht="18.75" customHeight="1">
      <c r="A317" s="12">
        <v>922</v>
      </c>
      <c r="B317" s="1406"/>
      <c r="C317" s="1404" t="s">
        <v>1282</v>
      </c>
      <c r="D317" s="1405" t="s">
        <v>1283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1871</v>
      </c>
    </row>
    <row r="318" spans="1:12" ht="18.75" customHeight="1">
      <c r="A318" s="12">
        <v>930</v>
      </c>
      <c r="B318" s="1397"/>
      <c r="C318" s="1398" t="s">
        <v>1284</v>
      </c>
      <c r="D318" s="1399" t="s">
        <v>1285</v>
      </c>
      <c r="E318" s="861">
        <f aca="true" t="shared" si="63" ref="E318:F321">SUMIF($C$595:$C$12264,$C318,E$595:E$12264)</f>
        <v>207</v>
      </c>
      <c r="F318" s="862">
        <f t="shared" si="63"/>
        <v>204</v>
      </c>
      <c r="G318" s="441"/>
      <c r="H318" s="441"/>
      <c r="I318" s="441"/>
      <c r="J318" s="441"/>
      <c r="K318" s="4">
        <v>1</v>
      </c>
      <c r="L318" s="1474" t="s">
        <v>1868</v>
      </c>
    </row>
    <row r="319" spans="1:12" ht="18.75" customHeight="1">
      <c r="A319" s="12">
        <v>931</v>
      </c>
      <c r="B319" s="1400"/>
      <c r="C319" s="1409" t="s">
        <v>1286</v>
      </c>
      <c r="D319" s="1410" t="s">
        <v>1287</v>
      </c>
      <c r="E319" s="871">
        <f t="shared" si="63"/>
        <v>121</v>
      </c>
      <c r="F319" s="872">
        <f t="shared" si="63"/>
        <v>118</v>
      </c>
      <c r="G319" s="441"/>
      <c r="H319" s="441"/>
      <c r="I319" s="441"/>
      <c r="J319" s="441"/>
      <c r="K319" s="4">
        <v>1</v>
      </c>
      <c r="L319" s="1474" t="s">
        <v>1860</v>
      </c>
    </row>
    <row r="320" spans="1:12" ht="18.75" customHeight="1">
      <c r="A320" s="12">
        <v>932</v>
      </c>
      <c r="B320" s="1406"/>
      <c r="C320" s="1404" t="s">
        <v>1288</v>
      </c>
      <c r="D320" s="1405" t="s">
        <v>1289</v>
      </c>
      <c r="E320" s="859">
        <f t="shared" si="63"/>
        <v>0</v>
      </c>
      <c r="F320" s="860">
        <f t="shared" si="63"/>
        <v>0</v>
      </c>
      <c r="G320" s="441"/>
      <c r="H320" s="441"/>
      <c r="I320" s="441"/>
      <c r="J320" s="441"/>
      <c r="K320" s="4">
        <v>1</v>
      </c>
      <c r="L320" s="1474" t="s">
        <v>1863</v>
      </c>
    </row>
    <row r="321" spans="1:12" ht="18.75" customHeight="1">
      <c r="A321" s="11">
        <v>935</v>
      </c>
      <c r="B321" s="1397"/>
      <c r="C321" s="1398" t="s">
        <v>1290</v>
      </c>
      <c r="D321" s="1399" t="s">
        <v>362</v>
      </c>
      <c r="E321" s="861">
        <f t="shared" si="63"/>
        <v>0</v>
      </c>
      <c r="F321" s="862">
        <f t="shared" si="63"/>
        <v>0</v>
      </c>
      <c r="G321" s="441"/>
      <c r="H321" s="441"/>
      <c r="I321" s="441"/>
      <c r="J321" s="441"/>
      <c r="K321" s="4">
        <v>1</v>
      </c>
      <c r="L321" s="1474" t="s">
        <v>1864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1857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4" ref="E323:F330">SUMIF($C$595:$C$12264,$C323,E$595:E$12264)</f>
        <v>0</v>
      </c>
      <c r="F323" s="862">
        <f t="shared" si="64"/>
        <v>0</v>
      </c>
      <c r="G323" s="441"/>
      <c r="H323" s="441"/>
      <c r="I323" s="441"/>
      <c r="J323" s="441"/>
      <c r="K323" s="4">
        <v>1</v>
      </c>
      <c r="L323" s="1474" t="s">
        <v>1860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4"/>
        <v>0</v>
      </c>
      <c r="F324" s="862">
        <f t="shared" si="64"/>
        <v>0</v>
      </c>
      <c r="G324" s="441"/>
      <c r="H324" s="441"/>
      <c r="I324" s="441"/>
      <c r="J324" s="441"/>
      <c r="K324" s="4">
        <v>1</v>
      </c>
      <c r="L324" s="1474" t="s">
        <v>1865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4"/>
        <v>0</v>
      </c>
      <c r="F325" s="862">
        <f t="shared" si="64"/>
        <v>0</v>
      </c>
      <c r="G325" s="441"/>
      <c r="H325" s="441"/>
      <c r="I325" s="441"/>
      <c r="J325" s="441"/>
      <c r="K325" s="4">
        <v>1</v>
      </c>
      <c r="L325" s="1474" t="s">
        <v>1868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4"/>
        <v>0</v>
      </c>
      <c r="F326" s="862">
        <f t="shared" si="64"/>
        <v>0</v>
      </c>
      <c r="G326" s="441"/>
      <c r="H326" s="441"/>
      <c r="I326" s="441"/>
      <c r="J326" s="441"/>
      <c r="K326" s="4">
        <v>1</v>
      </c>
      <c r="L326" s="1474" t="s">
        <v>1862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4"/>
        <v>0</v>
      </c>
      <c r="F327" s="862">
        <f t="shared" si="64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4"/>
        <v>0</v>
      </c>
      <c r="F328" s="862">
        <f t="shared" si="64"/>
        <v>0</v>
      </c>
      <c r="G328" s="441"/>
      <c r="H328" s="441"/>
      <c r="I328" s="441"/>
      <c r="J328" s="441"/>
      <c r="K328" s="4">
        <v>1</v>
      </c>
      <c r="L328" s="1474" t="s">
        <v>1861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4"/>
        <v>0</v>
      </c>
      <c r="F329" s="862">
        <f t="shared" si="64"/>
        <v>0</v>
      </c>
      <c r="G329" s="441"/>
      <c r="H329" s="441"/>
      <c r="I329" s="441"/>
      <c r="J329" s="441"/>
      <c r="K329" s="4">
        <v>1</v>
      </c>
      <c r="L329" s="1474" t="s">
        <v>1871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4"/>
        <v>35040</v>
      </c>
      <c r="F330" s="874">
        <f t="shared" si="64"/>
        <v>23326</v>
      </c>
      <c r="G330" s="441"/>
      <c r="H330" s="441"/>
      <c r="I330" s="441"/>
      <c r="J330" s="441"/>
      <c r="K330" s="4">
        <v>1</v>
      </c>
      <c r="L330" s="1474" t="s">
        <v>1865</v>
      </c>
    </row>
    <row r="331" spans="1:12" ht="31.5" customHeight="1" thickTop="1">
      <c r="A331" s="15"/>
      <c r="B331" s="1414" t="s">
        <v>875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1862</v>
      </c>
    </row>
    <row r="332" spans="1:12" ht="36" customHeight="1">
      <c r="A332" s="15"/>
      <c r="B332" s="1793" t="s">
        <v>378</v>
      </c>
      <c r="C332" s="1793"/>
      <c r="D332" s="1793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6" t="str">
        <f>$B$7</f>
        <v>ОТЧЕТНИ ДАННИ ПО ЕБК ЗА ИЗПЪЛНЕНИЕТО НА БЮДЖЕТА</v>
      </c>
      <c r="C336" s="1787"/>
      <c r="D336" s="1787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1804</v>
      </c>
      <c r="F337" s="1255" t="s">
        <v>877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1" t="str">
        <f>$B$9</f>
        <v>БЪЛГАРСКА НАЦИОНАЛНА ТЕЛЕВИЗИЯ</v>
      </c>
      <c r="C338" s="1782"/>
      <c r="D338" s="1783"/>
      <c r="E338" s="1165">
        <f>$E$9</f>
        <v>42005</v>
      </c>
      <c r="F338" s="1510">
        <f>$F$9</f>
        <v>42247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7" t="str">
        <f>$B$12</f>
        <v>Българска национална телевизия</v>
      </c>
      <c r="C341" s="1768"/>
      <c r="D341" s="1769"/>
      <c r="E341" s="1511" t="s">
        <v>1776</v>
      </c>
      <c r="F341" s="1385" t="str">
        <f>$F$12</f>
        <v>6100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1911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1013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1807</v>
      </c>
      <c r="E345" s="1518" t="s">
        <v>1015</v>
      </c>
      <c r="F345" s="566" t="s">
        <v>1791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931</v>
      </c>
      <c r="C346" s="1523" t="s">
        <v>1017</v>
      </c>
      <c r="D346" s="1524" t="s">
        <v>379</v>
      </c>
      <c r="E346" s="1525">
        <v>2015</v>
      </c>
      <c r="F346" s="567" t="s">
        <v>1789</v>
      </c>
      <c r="G346" s="1526" t="s">
        <v>1788</v>
      </c>
      <c r="H346" s="1527" t="s">
        <v>1307</v>
      </c>
      <c r="I346" s="1528" t="s">
        <v>1777</v>
      </c>
      <c r="J346" s="1529" t="s">
        <v>1778</v>
      </c>
      <c r="K346" s="4">
        <v>1</v>
      </c>
      <c r="L346" s="569"/>
    </row>
    <row r="347" spans="1:12" ht="18">
      <c r="A347" s="15">
        <v>1</v>
      </c>
      <c r="B347" s="1530" t="s">
        <v>1808</v>
      </c>
      <c r="C347" s="1531"/>
      <c r="D347" s="1532" t="s">
        <v>380</v>
      </c>
      <c r="E347" s="558" t="s">
        <v>395</v>
      </c>
      <c r="F347" s="558" t="s">
        <v>396</v>
      </c>
      <c r="G347" s="520" t="s">
        <v>1321</v>
      </c>
      <c r="H347" s="521" t="s">
        <v>1322</v>
      </c>
      <c r="I347" s="521" t="s">
        <v>1293</v>
      </c>
      <c r="J347" s="522" t="s">
        <v>1751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8" t="s">
        <v>815</v>
      </c>
      <c r="D349" s="1789"/>
      <c r="E349" s="564">
        <f aca="true" t="shared" si="65" ref="E349:J349">SUM(E350:E362)</f>
        <v>0</v>
      </c>
      <c r="F349" s="565">
        <f t="shared" si="65"/>
        <v>0</v>
      </c>
      <c r="G349" s="1537">
        <f t="shared" si="65"/>
        <v>0</v>
      </c>
      <c r="H349" s="605">
        <f t="shared" si="65"/>
        <v>0</v>
      </c>
      <c r="I349" s="605">
        <f t="shared" si="65"/>
        <v>0</v>
      </c>
      <c r="J349" s="607">
        <f t="shared" si="65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817</v>
      </c>
      <c r="E350" s="709"/>
      <c r="F350" s="710">
        <f aca="true" t="shared" si="66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818</v>
      </c>
      <c r="E351" s="711"/>
      <c r="F351" s="712">
        <f t="shared" si="66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6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6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819</v>
      </c>
      <c r="E354" s="711"/>
      <c r="F354" s="712">
        <f t="shared" si="66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820</v>
      </c>
      <c r="E355" s="713"/>
      <c r="F355" s="714">
        <f t="shared" si="66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821</v>
      </c>
      <c r="E356" s="715"/>
      <c r="F356" s="716">
        <f t="shared" si="66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822</v>
      </c>
      <c r="E357" s="713"/>
      <c r="F357" s="714">
        <f t="shared" si="66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823</v>
      </c>
      <c r="E358" s="715"/>
      <c r="F358" s="716">
        <f t="shared" si="66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1295</v>
      </c>
      <c r="D359" s="352" t="s">
        <v>824</v>
      </c>
      <c r="E359" s="711"/>
      <c r="F359" s="712">
        <f t="shared" si="66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825</v>
      </c>
      <c r="E360" s="711"/>
      <c r="F360" s="712">
        <f t="shared" si="66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826</v>
      </c>
      <c r="E361" s="711"/>
      <c r="F361" s="712">
        <f t="shared" si="66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1408</v>
      </c>
      <c r="E362" s="717"/>
      <c r="F362" s="718">
        <f t="shared" si="66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6" t="s">
        <v>827</v>
      </c>
      <c r="D363" s="1777"/>
      <c r="E363" s="564">
        <f aca="true" t="shared" si="67" ref="E363:J363">SUM(E364:E370)</f>
        <v>68147000</v>
      </c>
      <c r="F363" s="565">
        <f t="shared" si="67"/>
        <v>38243300</v>
      </c>
      <c r="G363" s="604">
        <f t="shared" si="67"/>
        <v>38243300</v>
      </c>
      <c r="H363" s="605">
        <f t="shared" si="67"/>
        <v>0</v>
      </c>
      <c r="I363" s="1634">
        <f t="shared" si="67"/>
        <v>0</v>
      </c>
      <c r="J363" s="607">
        <f t="shared" si="67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1812</v>
      </c>
      <c r="E364" s="719">
        <v>68147000</v>
      </c>
      <c r="F364" s="720">
        <f aca="true" t="shared" si="68" ref="F364:F370">G364+H364+I364+J364</f>
        <v>38243300</v>
      </c>
      <c r="G364" s="623">
        <v>38243300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1813</v>
      </c>
      <c r="E365" s="715"/>
      <c r="F365" s="716">
        <f t="shared" si="68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1814</v>
      </c>
      <c r="E366" s="711"/>
      <c r="F366" s="712">
        <f t="shared" si="68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828</v>
      </c>
      <c r="E367" s="711"/>
      <c r="F367" s="712">
        <f t="shared" si="68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1817</v>
      </c>
      <c r="E368" s="711"/>
      <c r="F368" s="712">
        <f t="shared" si="68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1816</v>
      </c>
      <c r="E369" s="721"/>
      <c r="F369" s="714">
        <f t="shared" si="68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1815</v>
      </c>
      <c r="E370" s="722"/>
      <c r="F370" s="555">
        <f t="shared" si="68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6" t="s">
        <v>1409</v>
      </c>
      <c r="D371" s="1777"/>
      <c r="E371" s="564">
        <f aca="true" t="shared" si="69" ref="E371:J371">SUM(E372:E375)</f>
        <v>0</v>
      </c>
      <c r="F371" s="565">
        <f t="shared" si="69"/>
        <v>0</v>
      </c>
      <c r="G371" s="604">
        <f t="shared" si="69"/>
        <v>0</v>
      </c>
      <c r="H371" s="605">
        <f t="shared" si="69"/>
        <v>0</v>
      </c>
      <c r="I371" s="606">
        <f t="shared" si="69"/>
        <v>0</v>
      </c>
      <c r="J371" s="607">
        <f t="shared" si="69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829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1410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1411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6" t="s">
        <v>1238</v>
      </c>
      <c r="D376" s="1777"/>
      <c r="E376" s="564">
        <f aca="true" t="shared" si="70" ref="E376:J376">+E377+E378</f>
        <v>0</v>
      </c>
      <c r="F376" s="565">
        <f t="shared" si="70"/>
        <v>0</v>
      </c>
      <c r="G376" s="604">
        <f t="shared" si="70"/>
        <v>0</v>
      </c>
      <c r="H376" s="605">
        <f t="shared" si="70"/>
        <v>0</v>
      </c>
      <c r="I376" s="606">
        <f t="shared" si="70"/>
        <v>0</v>
      </c>
      <c r="J376" s="607">
        <f t="shared" si="70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6" t="s">
        <v>1239</v>
      </c>
      <c r="D379" s="1777"/>
      <c r="E379" s="564">
        <f aca="true" t="shared" si="71" ref="E379:J379">SUM(E380:E383)</f>
        <v>-64444</v>
      </c>
      <c r="F379" s="565">
        <f t="shared" si="71"/>
        <v>-55794</v>
      </c>
      <c r="G379" s="604">
        <f t="shared" si="71"/>
        <v>-101220</v>
      </c>
      <c r="H379" s="605">
        <f t="shared" si="71"/>
        <v>0</v>
      </c>
      <c r="I379" s="606">
        <f t="shared" si="71"/>
        <v>45426</v>
      </c>
      <c r="J379" s="607">
        <f t="shared" si="71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1296</v>
      </c>
      <c r="E380" s="709">
        <v>74900</v>
      </c>
      <c r="F380" s="710">
        <f>G380+H380+I380+J380</f>
        <v>83550</v>
      </c>
      <c r="G380" s="608">
        <v>83550</v>
      </c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1297</v>
      </c>
      <c r="E381" s="711">
        <v>-139344</v>
      </c>
      <c r="F381" s="712">
        <f>G381+H381+I381+J381</f>
        <v>-139344</v>
      </c>
      <c r="G381" s="611">
        <v>-139344</v>
      </c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1240</v>
      </c>
      <c r="E383" s="724"/>
      <c r="F383" s="718">
        <f>G383+H383+I383+J383</f>
        <v>0</v>
      </c>
      <c r="G383" s="620">
        <v>-45426</v>
      </c>
      <c r="H383" s="621"/>
      <c r="I383" s="621">
        <v>45426</v>
      </c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6" t="s">
        <v>1241</v>
      </c>
      <c r="D384" s="1777"/>
      <c r="E384" s="564">
        <f aca="true" t="shared" si="72" ref="E384:J384">+E385+E386</f>
        <v>0</v>
      </c>
      <c r="F384" s="565">
        <f t="shared" si="72"/>
        <v>0</v>
      </c>
      <c r="G384" s="604">
        <f t="shared" si="72"/>
        <v>0</v>
      </c>
      <c r="H384" s="605">
        <f t="shared" si="72"/>
        <v>0</v>
      </c>
      <c r="I384" s="606">
        <f t="shared" si="72"/>
        <v>0</v>
      </c>
      <c r="J384" s="607">
        <f t="shared" si="72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6" t="s">
        <v>1242</v>
      </c>
      <c r="D387" s="1777"/>
      <c r="E387" s="564">
        <f aca="true" t="shared" si="73" ref="E387:J387">+E388+E389</f>
        <v>0</v>
      </c>
      <c r="F387" s="565">
        <f t="shared" si="73"/>
        <v>0</v>
      </c>
      <c r="G387" s="604">
        <f t="shared" si="73"/>
        <v>0</v>
      </c>
      <c r="H387" s="605">
        <f t="shared" si="73"/>
        <v>0</v>
      </c>
      <c r="I387" s="606">
        <f t="shared" si="73"/>
        <v>0</v>
      </c>
      <c r="J387" s="607">
        <f t="shared" si="73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6" t="s">
        <v>1819</v>
      </c>
      <c r="D390" s="1777"/>
      <c r="E390" s="564">
        <f aca="true" t="shared" si="74" ref="E390:J390">+E391+E392</f>
        <v>0</v>
      </c>
      <c r="F390" s="565">
        <f t="shared" si="74"/>
        <v>0</v>
      </c>
      <c r="G390" s="604">
        <f t="shared" si="74"/>
        <v>0</v>
      </c>
      <c r="H390" s="605">
        <f t="shared" si="74"/>
        <v>0</v>
      </c>
      <c r="I390" s="606">
        <f t="shared" si="74"/>
        <v>0</v>
      </c>
      <c r="J390" s="607">
        <f t="shared" si="74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6" t="s">
        <v>383</v>
      </c>
      <c r="D393" s="1777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6" t="s">
        <v>384</v>
      </c>
      <c r="D394" s="1777"/>
      <c r="E394" s="564">
        <f aca="true" t="shared" si="75" ref="E394:J394">+E395+E396</f>
        <v>0</v>
      </c>
      <c r="F394" s="565">
        <f t="shared" si="75"/>
        <v>0</v>
      </c>
      <c r="G394" s="604">
        <f t="shared" si="75"/>
        <v>0</v>
      </c>
      <c r="H394" s="605">
        <f t="shared" si="75"/>
        <v>0</v>
      </c>
      <c r="I394" s="606">
        <f t="shared" si="75"/>
        <v>0</v>
      </c>
      <c r="J394" s="607">
        <f t="shared" si="75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6" t="s">
        <v>1298</v>
      </c>
      <c r="D397" s="1777"/>
      <c r="E397" s="564">
        <f aca="true" t="shared" si="76" ref="E397:J397">+E398+E399</f>
        <v>0</v>
      </c>
      <c r="F397" s="565">
        <f t="shared" si="76"/>
        <v>0</v>
      </c>
      <c r="G397" s="604">
        <f t="shared" si="76"/>
        <v>0</v>
      </c>
      <c r="H397" s="605">
        <f t="shared" si="76"/>
        <v>0</v>
      </c>
      <c r="I397" s="606">
        <f t="shared" si="76"/>
        <v>0</v>
      </c>
      <c r="J397" s="607">
        <f t="shared" si="76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1299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1412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6" t="s">
        <v>1246</v>
      </c>
      <c r="D400" s="1777"/>
      <c r="E400" s="564">
        <f aca="true" t="shared" si="77" ref="E400:J400">SUM(E401:E406)</f>
        <v>0</v>
      </c>
      <c r="F400" s="565">
        <f t="shared" si="77"/>
        <v>5125205</v>
      </c>
      <c r="G400" s="604">
        <f t="shared" si="77"/>
        <v>0</v>
      </c>
      <c r="H400" s="605">
        <f t="shared" si="77"/>
        <v>0</v>
      </c>
      <c r="I400" s="606">
        <f t="shared" si="77"/>
        <v>0</v>
      </c>
      <c r="J400" s="607">
        <f t="shared" si="77"/>
        <v>5125205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1300</v>
      </c>
      <c r="E401" s="725"/>
      <c r="F401" s="710">
        <f aca="true" t="shared" si="78" ref="F401:F406">G401+H401+I401+J401</f>
        <v>1104755</v>
      </c>
      <c r="G401" s="1604">
        <v>0</v>
      </c>
      <c r="H401" s="1605">
        <v>0</v>
      </c>
      <c r="I401" s="1605">
        <v>0</v>
      </c>
      <c r="J401" s="610">
        <v>1104755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8"/>
        <v>2561054</v>
      </c>
      <c r="G402" s="1606">
        <v>0</v>
      </c>
      <c r="H402" s="1607">
        <v>0</v>
      </c>
      <c r="I402" s="1607">
        <v>0</v>
      </c>
      <c r="J402" s="613">
        <v>2561054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8"/>
        <v>1046934</v>
      </c>
      <c r="G403" s="1606">
        <v>0</v>
      </c>
      <c r="H403" s="1607">
        <v>0</v>
      </c>
      <c r="I403" s="1607">
        <v>0</v>
      </c>
      <c r="J403" s="613">
        <v>1046934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1820</v>
      </c>
      <c r="E404" s="723"/>
      <c r="F404" s="712">
        <f t="shared" si="78"/>
        <v>412462</v>
      </c>
      <c r="G404" s="1606">
        <v>0</v>
      </c>
      <c r="H404" s="1607">
        <v>0</v>
      </c>
      <c r="I404" s="1607">
        <v>0</v>
      </c>
      <c r="J404" s="613">
        <v>412462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1301</v>
      </c>
      <c r="E405" s="723"/>
      <c r="F405" s="712">
        <f t="shared" si="78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1302</v>
      </c>
      <c r="E406" s="717"/>
      <c r="F406" s="718">
        <f t="shared" si="78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1794</v>
      </c>
      <c r="C407" s="740" t="s">
        <v>665</v>
      </c>
      <c r="D407" s="741" t="s">
        <v>1809</v>
      </c>
      <c r="E407" s="571">
        <f aca="true" t="shared" si="79" ref="E407:J407">SUM(E349,E363,E371,E376,E379,E384,E387,E390,E393,E394,E397,E400)</f>
        <v>68082556</v>
      </c>
      <c r="F407" s="572">
        <f t="shared" si="79"/>
        <v>43312711</v>
      </c>
      <c r="G407" s="629">
        <f t="shared" si="79"/>
        <v>38142080</v>
      </c>
      <c r="H407" s="630">
        <f t="shared" si="79"/>
        <v>0</v>
      </c>
      <c r="I407" s="630">
        <f t="shared" si="79"/>
        <v>45426</v>
      </c>
      <c r="J407" s="1650">
        <f t="shared" si="79"/>
        <v>5125205</v>
      </c>
      <c r="K407" s="4">
        <v>1</v>
      </c>
      <c r="L407" s="569"/>
    </row>
    <row r="408" spans="1:12" ht="16.5" thickTop="1">
      <c r="A408" s="15">
        <v>261</v>
      </c>
      <c r="B408" s="1210" t="s">
        <v>1822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6" t="s">
        <v>1697</v>
      </c>
      <c r="D410" s="1777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6" t="s">
        <v>1303</v>
      </c>
      <c r="D411" s="1777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6" t="s">
        <v>1247</v>
      </c>
      <c r="D412" s="1777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6" t="s">
        <v>1248</v>
      </c>
      <c r="D413" s="1777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6" t="s">
        <v>1898</v>
      </c>
      <c r="D414" s="1777"/>
      <c r="E414" s="564">
        <f aca="true" t="shared" si="80" ref="E414:J414">+E415+E416</f>
        <v>0</v>
      </c>
      <c r="F414" s="565">
        <f t="shared" si="80"/>
        <v>0</v>
      </c>
      <c r="G414" s="604">
        <f t="shared" si="80"/>
        <v>0</v>
      </c>
      <c r="H414" s="605">
        <f t="shared" si="80"/>
        <v>0</v>
      </c>
      <c r="I414" s="606">
        <f t="shared" si="80"/>
        <v>0</v>
      </c>
      <c r="J414" s="607">
        <f t="shared" si="80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1818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1794</v>
      </c>
      <c r="C417" s="1539" t="s">
        <v>665</v>
      </c>
      <c r="D417" s="1540" t="s">
        <v>1810</v>
      </c>
      <c r="E417" s="572">
        <f aca="true" t="shared" si="81" ref="E417:J417">SUM(E410,E411,E412,E413,E414)</f>
        <v>0</v>
      </c>
      <c r="F417" s="572">
        <f t="shared" si="81"/>
        <v>0</v>
      </c>
      <c r="G417" s="1541">
        <f t="shared" si="81"/>
        <v>0</v>
      </c>
      <c r="H417" s="1542">
        <f t="shared" si="81"/>
        <v>0</v>
      </c>
      <c r="I417" s="1542">
        <f t="shared" si="81"/>
        <v>0</v>
      </c>
      <c r="J417" s="631">
        <f t="shared" si="81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4" t="str">
        <f>$B$7</f>
        <v>ОТЧЕТНИ ДАННИ ПО ЕБК ЗА ИЗПЪЛНЕНИЕТО НА БЮДЖЕТА</v>
      </c>
      <c r="C421" s="1785"/>
      <c r="D421" s="1785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1804</v>
      </c>
      <c r="F422" s="1255" t="s">
        <v>877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1" t="str">
        <f>$B$9</f>
        <v>БЪЛГАРСКА НАЦИОНАЛНА ТЕЛЕВИЗИЯ</v>
      </c>
      <c r="C423" s="1782"/>
      <c r="D423" s="1783"/>
      <c r="E423" s="1165">
        <f>$E$9</f>
        <v>42005</v>
      </c>
      <c r="F423" s="1510">
        <f>$F$9</f>
        <v>42247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7" t="str">
        <f>$B$12</f>
        <v>Българска национална телевизия</v>
      </c>
      <c r="C426" s="1768"/>
      <c r="D426" s="1769"/>
      <c r="E426" s="1511" t="s">
        <v>1776</v>
      </c>
      <c r="F426" s="1385" t="str">
        <f>$F$12</f>
        <v>6100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1911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1013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1825</v>
      </c>
      <c r="E431" s="1549" t="s">
        <v>1845</v>
      </c>
      <c r="F431" s="817" t="s">
        <v>1846</v>
      </c>
      <c r="G431" s="1550" t="s">
        <v>1788</v>
      </c>
      <c r="H431" s="1551" t="s">
        <v>1307</v>
      </c>
      <c r="I431" s="1552" t="s">
        <v>1777</v>
      </c>
      <c r="J431" s="1553" t="s">
        <v>1778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1755</v>
      </c>
      <c r="E432" s="1556" t="s">
        <v>395</v>
      </c>
      <c r="F432" s="1557" t="s">
        <v>1847</v>
      </c>
      <c r="G432" s="1558" t="s">
        <v>1321</v>
      </c>
      <c r="H432" s="596" t="s">
        <v>1322</v>
      </c>
      <c r="I432" s="596" t="s">
        <v>1293</v>
      </c>
      <c r="J432" s="597" t="s">
        <v>1751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1824</v>
      </c>
      <c r="E433" s="1560">
        <f aca="true" t="shared" si="82" ref="E433:J433">+E164-E293+E407+E417</f>
        <v>611508</v>
      </c>
      <c r="F433" s="1560">
        <f t="shared" si="82"/>
        <v>6583208</v>
      </c>
      <c r="G433" s="1561">
        <f t="shared" si="82"/>
        <v>7279623</v>
      </c>
      <c r="H433" s="1562">
        <f t="shared" si="82"/>
        <v>114301</v>
      </c>
      <c r="I433" s="1562">
        <f t="shared" si="82"/>
        <v>-810716</v>
      </c>
      <c r="J433" s="1563">
        <f t="shared" si="82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1823</v>
      </c>
      <c r="E434" s="1565">
        <f aca="true" t="shared" si="83" ref="E434:J435">+E585</f>
        <v>-611508</v>
      </c>
      <c r="F434" s="1565">
        <f t="shared" si="83"/>
        <v>-6583208</v>
      </c>
      <c r="G434" s="1566">
        <f t="shared" si="83"/>
        <v>-7279623</v>
      </c>
      <c r="H434" s="1567">
        <f t="shared" si="83"/>
        <v>-114301</v>
      </c>
      <c r="I434" s="1567">
        <f t="shared" si="83"/>
        <v>810716</v>
      </c>
      <c r="J434" s="1568">
        <f t="shared" si="83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3"/>
        <v>0</v>
      </c>
      <c r="F435" s="1202">
        <f t="shared" si="83"/>
        <v>0</v>
      </c>
      <c r="G435" s="1203">
        <f t="shared" si="83"/>
        <v>0</v>
      </c>
      <c r="H435" s="1203">
        <f t="shared" si="83"/>
        <v>0</v>
      </c>
      <c r="I435" s="1203">
        <f t="shared" si="83"/>
        <v>0</v>
      </c>
      <c r="J435" s="1203">
        <f t="shared" si="83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6" t="str">
        <f>$B$7</f>
        <v>ОТЧЕТНИ ДАННИ ПО ЕБК ЗА ИЗПЪЛНЕНИЕТО НА БЮДЖЕТА</v>
      </c>
      <c r="C437" s="1787"/>
      <c r="D437" s="1787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1804</v>
      </c>
      <c r="F438" s="1255" t="s">
        <v>877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1" t="str">
        <f>$B$9</f>
        <v>БЪЛГАРСКА НАЦИОНАЛНА ТЕЛЕВИЗИЯ</v>
      </c>
      <c r="C439" s="1782"/>
      <c r="D439" s="1783"/>
      <c r="E439" s="1165">
        <f>$E$9</f>
        <v>42005</v>
      </c>
      <c r="F439" s="1510">
        <f>$F$9</f>
        <v>42247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7" t="str">
        <f>$B$12</f>
        <v>Българска национална телевизия</v>
      </c>
      <c r="C442" s="1768"/>
      <c r="D442" s="1769"/>
      <c r="E442" s="1511" t="s">
        <v>1776</v>
      </c>
      <c r="F442" s="1385" t="str">
        <f>$F$12</f>
        <v>6100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1911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1013</v>
      </c>
      <c r="K445" s="4">
        <v>1</v>
      </c>
      <c r="L445" s="595"/>
    </row>
    <row r="446" spans="1:12" ht="22.5" customHeight="1">
      <c r="A446" s="10"/>
      <c r="B446" s="1582" t="s">
        <v>1918</v>
      </c>
      <c r="C446" s="1583"/>
      <c r="D446" s="1586"/>
      <c r="E446" s="1587" t="s">
        <v>1015</v>
      </c>
      <c r="F446" s="1588" t="s">
        <v>1791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931</v>
      </c>
      <c r="C447" s="1585" t="s">
        <v>1017</v>
      </c>
      <c r="D447" s="1572" t="s">
        <v>379</v>
      </c>
      <c r="E447" s="1592">
        <v>2015</v>
      </c>
      <c r="F447" s="1593" t="s">
        <v>1789</v>
      </c>
      <c r="G447" s="1573" t="s">
        <v>1788</v>
      </c>
      <c r="H447" s="1574" t="s">
        <v>1307</v>
      </c>
      <c r="I447" s="1575" t="s">
        <v>1777</v>
      </c>
      <c r="J447" s="1576" t="s">
        <v>1778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1292</v>
      </c>
      <c r="E448" s="1556" t="s">
        <v>395</v>
      </c>
      <c r="F448" s="1556" t="s">
        <v>396</v>
      </c>
      <c r="G448" s="1558" t="s">
        <v>1321</v>
      </c>
      <c r="H448" s="596" t="s">
        <v>1322</v>
      </c>
      <c r="I448" s="596" t="s">
        <v>1293</v>
      </c>
      <c r="J448" s="597" t="s">
        <v>1751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2" t="s">
        <v>1699</v>
      </c>
      <c r="D449" s="1763"/>
      <c r="E449" s="729">
        <f aca="true" t="shared" si="84" ref="E449:J449">SUM(E450:E452)</f>
        <v>0</v>
      </c>
      <c r="F449" s="730">
        <f t="shared" si="84"/>
        <v>0</v>
      </c>
      <c r="G449" s="799">
        <f t="shared" si="84"/>
        <v>0</v>
      </c>
      <c r="H449" s="800">
        <f t="shared" si="84"/>
        <v>0</v>
      </c>
      <c r="I449" s="801">
        <f t="shared" si="84"/>
        <v>0</v>
      </c>
      <c r="J449" s="766">
        <f t="shared" si="84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1249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1700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1701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1" t="s">
        <v>1702</v>
      </c>
      <c r="D453" s="1761"/>
      <c r="E453" s="729">
        <f aca="true" t="shared" si="85" ref="E453:J453">+E454+E455</f>
        <v>0</v>
      </c>
      <c r="F453" s="730">
        <f t="shared" si="85"/>
        <v>0</v>
      </c>
      <c r="G453" s="802">
        <f t="shared" si="85"/>
        <v>0</v>
      </c>
      <c r="H453" s="800">
        <f t="shared" si="85"/>
        <v>0</v>
      </c>
      <c r="I453" s="800">
        <f t="shared" si="85"/>
        <v>0</v>
      </c>
      <c r="J453" s="766">
        <f t="shared" si="85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1703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1704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1" t="s">
        <v>1705</v>
      </c>
      <c r="D456" s="1761"/>
      <c r="E456" s="729">
        <f aca="true" t="shared" si="86" ref="E456:J456">+E457+E458</f>
        <v>0</v>
      </c>
      <c r="F456" s="730">
        <f t="shared" si="86"/>
        <v>0</v>
      </c>
      <c r="G456" s="802">
        <f t="shared" si="86"/>
        <v>0</v>
      </c>
      <c r="H456" s="800">
        <f t="shared" si="86"/>
        <v>0</v>
      </c>
      <c r="I456" s="800">
        <f t="shared" si="86"/>
        <v>0</v>
      </c>
      <c r="J456" s="766">
        <f t="shared" si="86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1706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1707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2" t="s">
        <v>1708</v>
      </c>
      <c r="D459" s="1763"/>
      <c r="E459" s="729">
        <f aca="true" t="shared" si="87" ref="E459:J459">SUM(E460:E465)</f>
        <v>0</v>
      </c>
      <c r="F459" s="730">
        <f t="shared" si="87"/>
        <v>0</v>
      </c>
      <c r="G459" s="802">
        <f t="shared" si="87"/>
        <v>0</v>
      </c>
      <c r="H459" s="1636">
        <f t="shared" si="87"/>
        <v>0</v>
      </c>
      <c r="I459" s="800">
        <f t="shared" si="87"/>
        <v>0</v>
      </c>
      <c r="J459" s="1637">
        <f t="shared" si="87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1709</v>
      </c>
      <c r="E460" s="748"/>
      <c r="F460" s="745">
        <f aca="true" t="shared" si="88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1710</v>
      </c>
      <c r="E461" s="762"/>
      <c r="F461" s="728">
        <f t="shared" si="88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1711</v>
      </c>
      <c r="E462" s="763"/>
      <c r="F462" s="764">
        <f t="shared" si="88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1712</v>
      </c>
      <c r="E463" s="744"/>
      <c r="F463" s="745">
        <f t="shared" si="88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1713</v>
      </c>
      <c r="E464" s="711"/>
      <c r="F464" s="712">
        <f t="shared" si="88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1714</v>
      </c>
      <c r="E465" s="727"/>
      <c r="F465" s="728">
        <f t="shared" si="88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4" t="s">
        <v>1715</v>
      </c>
      <c r="D466" s="1765"/>
      <c r="E466" s="732">
        <f aca="true" t="shared" si="89" ref="E466:J466">+E467+E468</f>
        <v>0</v>
      </c>
      <c r="F466" s="733">
        <f t="shared" si="89"/>
        <v>0</v>
      </c>
      <c r="G466" s="807">
        <f t="shared" si="89"/>
        <v>0</v>
      </c>
      <c r="H466" s="808">
        <f t="shared" si="89"/>
        <v>0</v>
      </c>
      <c r="I466" s="808">
        <f t="shared" si="89"/>
        <v>0</v>
      </c>
      <c r="J466" s="769">
        <f t="shared" si="89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1716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1717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6" t="s">
        <v>1826</v>
      </c>
      <c r="D469" s="1766"/>
      <c r="E469" s="729">
        <f aca="true" t="shared" si="90" ref="E469:J469">SUM(E470:E484)</f>
        <v>0</v>
      </c>
      <c r="F469" s="730">
        <f t="shared" si="90"/>
        <v>0</v>
      </c>
      <c r="G469" s="802">
        <f t="shared" si="90"/>
        <v>0</v>
      </c>
      <c r="H469" s="800">
        <f t="shared" si="90"/>
        <v>0</v>
      </c>
      <c r="I469" s="800">
        <f t="shared" si="90"/>
        <v>0</v>
      </c>
      <c r="J469" s="766">
        <f t="shared" si="90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1718</v>
      </c>
      <c r="E470" s="744"/>
      <c r="F470" s="745">
        <f aca="true" t="shared" si="91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1719</v>
      </c>
      <c r="E471" s="711"/>
      <c r="F471" s="712">
        <f t="shared" si="91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1720</v>
      </c>
      <c r="E472" s="711"/>
      <c r="F472" s="712">
        <f t="shared" si="91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1721</v>
      </c>
      <c r="E473" s="727"/>
      <c r="F473" s="728">
        <f t="shared" si="91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1722</v>
      </c>
      <c r="E474" s="715"/>
      <c r="F474" s="716">
        <f t="shared" si="91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1723</v>
      </c>
      <c r="E475" s="711"/>
      <c r="F475" s="712">
        <f t="shared" si="91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1724</v>
      </c>
      <c r="E476" s="711"/>
      <c r="F476" s="712">
        <f t="shared" si="91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830</v>
      </c>
      <c r="E477" s="713"/>
      <c r="F477" s="714">
        <f t="shared" si="91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1834</v>
      </c>
      <c r="E478" s="715"/>
      <c r="F478" s="716">
        <f t="shared" si="91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1835</v>
      </c>
      <c r="E479" s="711"/>
      <c r="F479" s="712">
        <f t="shared" si="91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1836</v>
      </c>
      <c r="E480" s="711"/>
      <c r="F480" s="712">
        <f t="shared" si="91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1837</v>
      </c>
      <c r="E481" s="713"/>
      <c r="F481" s="714">
        <f t="shared" si="91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1747</v>
      </c>
      <c r="E482" s="816"/>
      <c r="F482" s="764">
        <f t="shared" si="91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831</v>
      </c>
      <c r="E483" s="744"/>
      <c r="F483" s="745">
        <f t="shared" si="91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832</v>
      </c>
      <c r="E484" s="717"/>
      <c r="F484" s="718">
        <f t="shared" si="91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2" t="s">
        <v>1833</v>
      </c>
      <c r="D485" s="1778"/>
      <c r="E485" s="729">
        <f aca="true" t="shared" si="92" ref="E485:J485">SUM(E486:E489)</f>
        <v>0</v>
      </c>
      <c r="F485" s="730">
        <f t="shared" si="92"/>
        <v>0</v>
      </c>
      <c r="G485" s="802">
        <f t="shared" si="92"/>
        <v>0</v>
      </c>
      <c r="H485" s="800">
        <f t="shared" si="92"/>
        <v>0</v>
      </c>
      <c r="I485" s="800">
        <f t="shared" si="92"/>
        <v>0</v>
      </c>
      <c r="J485" s="766">
        <f t="shared" si="92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833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834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835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2" t="s">
        <v>169</v>
      </c>
      <c r="D490" s="1778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1" t="s">
        <v>1842</v>
      </c>
      <c r="D491" s="1771"/>
      <c r="E491" s="729">
        <f aca="true" t="shared" si="93" ref="E491:J491">SUM(E492:E499)</f>
        <v>0</v>
      </c>
      <c r="F491" s="730">
        <f t="shared" si="93"/>
        <v>0</v>
      </c>
      <c r="G491" s="802">
        <f t="shared" si="93"/>
        <v>0</v>
      </c>
      <c r="H491" s="800">
        <f t="shared" si="93"/>
        <v>0</v>
      </c>
      <c r="I491" s="800">
        <f t="shared" si="93"/>
        <v>0</v>
      </c>
      <c r="J491" s="766">
        <f t="shared" si="93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4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4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4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4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4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4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4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4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6" t="s">
        <v>178</v>
      </c>
      <c r="D500" s="1766"/>
      <c r="E500" s="729">
        <f aca="true" t="shared" si="95" ref="E500:J500">SUM(E501:E503)</f>
        <v>0</v>
      </c>
      <c r="F500" s="730">
        <f t="shared" si="95"/>
        <v>0</v>
      </c>
      <c r="G500" s="802">
        <f t="shared" si="95"/>
        <v>0</v>
      </c>
      <c r="H500" s="800">
        <f t="shared" si="95"/>
        <v>0</v>
      </c>
      <c r="I500" s="800">
        <f t="shared" si="95"/>
        <v>0</v>
      </c>
      <c r="J500" s="766">
        <f t="shared" si="95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6" t="s">
        <v>182</v>
      </c>
      <c r="D504" s="1766"/>
      <c r="E504" s="729">
        <f aca="true" t="shared" si="96" ref="E504:J504">SUM(E505:E508)</f>
        <v>0</v>
      </c>
      <c r="F504" s="730">
        <f t="shared" si="96"/>
        <v>0</v>
      </c>
      <c r="G504" s="802">
        <f t="shared" si="96"/>
        <v>0</v>
      </c>
      <c r="H504" s="800">
        <f t="shared" si="96"/>
        <v>0</v>
      </c>
      <c r="I504" s="800">
        <f t="shared" si="96"/>
        <v>0</v>
      </c>
      <c r="J504" s="766">
        <f t="shared" si="96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6" t="s">
        <v>1832</v>
      </c>
      <c r="D509" s="1775"/>
      <c r="E509" s="729">
        <f aca="true" t="shared" si="97" ref="E509:J509">SUM(E510:E511)</f>
        <v>0</v>
      </c>
      <c r="F509" s="730">
        <f t="shared" si="97"/>
        <v>0</v>
      </c>
      <c r="G509" s="802">
        <f t="shared" si="97"/>
        <v>0</v>
      </c>
      <c r="H509" s="800">
        <f t="shared" si="97"/>
        <v>0</v>
      </c>
      <c r="I509" s="800">
        <f t="shared" si="97"/>
        <v>0</v>
      </c>
      <c r="J509" s="766">
        <f t="shared" si="97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836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837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2" t="s">
        <v>1831</v>
      </c>
      <c r="D512" s="1773"/>
      <c r="E512" s="729">
        <f aca="true" t="shared" si="98" ref="E512:J512">SUM(E513:E518)</f>
        <v>0</v>
      </c>
      <c r="F512" s="730">
        <f t="shared" si="98"/>
        <v>0</v>
      </c>
      <c r="G512" s="802">
        <f t="shared" si="98"/>
        <v>0</v>
      </c>
      <c r="H512" s="800">
        <f t="shared" si="98"/>
        <v>0</v>
      </c>
      <c r="I512" s="800">
        <f t="shared" si="98"/>
        <v>0</v>
      </c>
      <c r="J512" s="766">
        <f t="shared" si="98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842</v>
      </c>
      <c r="E513" s="725"/>
      <c r="F513" s="710">
        <f aca="true" t="shared" si="99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843</v>
      </c>
      <c r="E514" s="723"/>
      <c r="F514" s="712">
        <f t="shared" si="99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1838</v>
      </c>
      <c r="E515" s="723"/>
      <c r="F515" s="712">
        <f t="shared" si="99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839</v>
      </c>
      <c r="E516" s="723"/>
      <c r="F516" s="712">
        <f t="shared" si="99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838</v>
      </c>
      <c r="D517" s="776" t="s">
        <v>840</v>
      </c>
      <c r="E517" s="723"/>
      <c r="F517" s="712">
        <f t="shared" si="99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841</v>
      </c>
      <c r="E518" s="724"/>
      <c r="F518" s="718">
        <f t="shared" si="99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79" t="s">
        <v>1413</v>
      </c>
      <c r="D519" s="1780"/>
      <c r="E519" s="729">
        <f aca="true" t="shared" si="100" ref="E519:J519">SUM(E520:E522)</f>
        <v>0</v>
      </c>
      <c r="F519" s="730">
        <f t="shared" si="100"/>
        <v>-1805</v>
      </c>
      <c r="G519" s="802">
        <f t="shared" si="100"/>
        <v>-1805</v>
      </c>
      <c r="H519" s="800">
        <f t="shared" si="100"/>
        <v>0</v>
      </c>
      <c r="I519" s="800">
        <f t="shared" si="100"/>
        <v>0</v>
      </c>
      <c r="J519" s="766">
        <f t="shared" si="100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844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845</v>
      </c>
      <c r="E521" s="723"/>
      <c r="F521" s="712">
        <f>G521+H521+I521+J521</f>
        <v>-1805</v>
      </c>
      <c r="G521" s="611">
        <v>-1805</v>
      </c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6" t="s">
        <v>190</v>
      </c>
      <c r="D523" s="1766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4" t="s">
        <v>1827</v>
      </c>
      <c r="D524" s="1774"/>
      <c r="E524" s="737">
        <f aca="true" t="shared" si="101" ref="E524:J524">SUM(E525:E528)</f>
        <v>0</v>
      </c>
      <c r="F524" s="738">
        <f t="shared" si="101"/>
        <v>0</v>
      </c>
      <c r="G524" s="811">
        <f t="shared" si="101"/>
        <v>0</v>
      </c>
      <c r="H524" s="812">
        <f t="shared" si="101"/>
        <v>0</v>
      </c>
      <c r="I524" s="812">
        <f t="shared" si="101"/>
        <v>0</v>
      </c>
      <c r="J524" s="771">
        <f t="shared" si="101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0" t="s">
        <v>1828</v>
      </c>
      <c r="D529" s="1773"/>
      <c r="E529" s="729">
        <f aca="true" t="shared" si="102" ref="E529:J529">+E530+E531</f>
        <v>0</v>
      </c>
      <c r="F529" s="730">
        <f t="shared" si="102"/>
        <v>0</v>
      </c>
      <c r="G529" s="802">
        <f t="shared" si="102"/>
        <v>0</v>
      </c>
      <c r="H529" s="800">
        <f t="shared" si="102"/>
        <v>0</v>
      </c>
      <c r="I529" s="800">
        <f t="shared" si="102"/>
        <v>0</v>
      </c>
      <c r="J529" s="766">
        <f t="shared" si="102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6" t="s">
        <v>1829</v>
      </c>
      <c r="D532" s="1766"/>
      <c r="E532" s="729">
        <f aca="true" t="shared" si="103" ref="E532:J532">SUM(E533:E553)</f>
        <v>-1604504</v>
      </c>
      <c r="F532" s="730">
        <f t="shared" si="103"/>
        <v>-1055881</v>
      </c>
      <c r="G532" s="802">
        <f t="shared" si="103"/>
        <v>-1055881</v>
      </c>
      <c r="H532" s="800">
        <f t="shared" si="103"/>
        <v>0</v>
      </c>
      <c r="I532" s="800">
        <f t="shared" si="103"/>
        <v>0</v>
      </c>
      <c r="J532" s="766">
        <f t="shared" si="103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846</v>
      </c>
      <c r="E533" s="725"/>
      <c r="F533" s="710">
        <f aca="true" t="shared" si="104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4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847</v>
      </c>
      <c r="E535" s="782"/>
      <c r="F535" s="716">
        <f t="shared" si="104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848</v>
      </c>
      <c r="E536" s="721">
        <v>-1604504</v>
      </c>
      <c r="F536" s="714">
        <f t="shared" si="104"/>
        <v>-1058973</v>
      </c>
      <c r="G536" s="614">
        <v>-1058973</v>
      </c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4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853</v>
      </c>
      <c r="E538" s="723"/>
      <c r="F538" s="712">
        <f t="shared" si="104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854</v>
      </c>
      <c r="E539" s="723"/>
      <c r="F539" s="712">
        <f t="shared" si="104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855</v>
      </c>
      <c r="E540" s="723"/>
      <c r="F540" s="712">
        <f t="shared" si="104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856</v>
      </c>
      <c r="E541" s="723"/>
      <c r="F541" s="712">
        <f t="shared" si="104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857</v>
      </c>
      <c r="E542" s="723"/>
      <c r="F542" s="712">
        <f t="shared" si="104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858</v>
      </c>
      <c r="E543" s="723"/>
      <c r="F543" s="712">
        <f t="shared" si="104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859</v>
      </c>
      <c r="E544" s="721"/>
      <c r="F544" s="714">
        <f t="shared" si="104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860</v>
      </c>
      <c r="E545" s="787"/>
      <c r="F545" s="788">
        <f t="shared" si="104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1848</v>
      </c>
      <c r="E546" s="782"/>
      <c r="F546" s="716">
        <f t="shared" si="104"/>
        <v>3552</v>
      </c>
      <c r="G546" s="617">
        <v>3552</v>
      </c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1849</v>
      </c>
      <c r="E547" s="723"/>
      <c r="F547" s="712">
        <f t="shared" si="104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1850</v>
      </c>
      <c r="E548" s="723"/>
      <c r="F548" s="712">
        <f t="shared" si="104"/>
        <v>-460</v>
      </c>
      <c r="G548" s="611">
        <v>-460</v>
      </c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1851</v>
      </c>
      <c r="E549" s="721"/>
      <c r="F549" s="714">
        <f t="shared" si="104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1852</v>
      </c>
      <c r="E550" s="782"/>
      <c r="F550" s="716">
        <f t="shared" si="104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1853</v>
      </c>
      <c r="E551" s="721"/>
      <c r="F551" s="714">
        <f t="shared" si="104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1855</v>
      </c>
      <c r="E552" s="782"/>
      <c r="F552" s="716">
        <f t="shared" si="104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1854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0" t="s">
        <v>1839</v>
      </c>
      <c r="D554" s="1770"/>
      <c r="E554" s="729">
        <f aca="true" t="shared" si="105" ref="E554:J554">SUM(E555:E573)</f>
        <v>13490</v>
      </c>
      <c r="F554" s="730">
        <f t="shared" si="105"/>
        <v>-177724</v>
      </c>
      <c r="G554" s="802">
        <f t="shared" si="105"/>
        <v>-3914</v>
      </c>
      <c r="H554" s="800">
        <f t="shared" si="105"/>
        <v>-114301</v>
      </c>
      <c r="I554" s="800">
        <f t="shared" si="105"/>
        <v>-59509</v>
      </c>
      <c r="J554" s="766">
        <f t="shared" si="105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861</v>
      </c>
      <c r="E555" s="709"/>
      <c r="F555" s="710">
        <f aca="true" t="shared" si="106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862</v>
      </c>
      <c r="E556" s="711">
        <v>13490</v>
      </c>
      <c r="F556" s="712">
        <f t="shared" si="106"/>
        <v>13490</v>
      </c>
      <c r="G556" s="1606">
        <v>0</v>
      </c>
      <c r="H556" s="612">
        <v>13490</v>
      </c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1771</v>
      </c>
      <c r="E557" s="711"/>
      <c r="F557" s="712">
        <f t="shared" si="106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1772</v>
      </c>
      <c r="E558" s="711"/>
      <c r="F558" s="712">
        <f t="shared" si="106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863</v>
      </c>
      <c r="E559" s="711"/>
      <c r="F559" s="712">
        <f t="shared" si="106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864</v>
      </c>
      <c r="E560" s="711"/>
      <c r="F560" s="712">
        <f t="shared" si="106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865</v>
      </c>
      <c r="E561" s="711"/>
      <c r="F561" s="712">
        <f t="shared" si="106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866</v>
      </c>
      <c r="E562" s="711"/>
      <c r="F562" s="712">
        <f t="shared" si="106"/>
        <v>-128253</v>
      </c>
      <c r="G562" s="1606">
        <v>0</v>
      </c>
      <c r="H562" s="612">
        <v>-128253</v>
      </c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1773</v>
      </c>
      <c r="E563" s="711"/>
      <c r="F563" s="712">
        <f t="shared" si="106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1774</v>
      </c>
      <c r="E564" s="711"/>
      <c r="F564" s="712">
        <f t="shared" si="106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867</v>
      </c>
      <c r="E565" s="711"/>
      <c r="F565" s="712">
        <f t="shared" si="106"/>
        <v>-59509</v>
      </c>
      <c r="G565" s="1635">
        <v>0</v>
      </c>
      <c r="H565" s="1607">
        <v>0</v>
      </c>
      <c r="I565" s="612">
        <v>-59509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868</v>
      </c>
      <c r="E566" s="711"/>
      <c r="F566" s="712">
        <f t="shared" si="106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869</v>
      </c>
      <c r="E567" s="762"/>
      <c r="F567" s="728">
        <f t="shared" si="106"/>
        <v>-3914</v>
      </c>
      <c r="G567" s="675">
        <v>-3914</v>
      </c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870</v>
      </c>
      <c r="E568" s="763"/>
      <c r="F568" s="764">
        <f t="shared" si="106"/>
        <v>462</v>
      </c>
      <c r="G568" s="1606">
        <v>0</v>
      </c>
      <c r="H568" s="806">
        <v>462</v>
      </c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1889</v>
      </c>
      <c r="E569" s="715"/>
      <c r="F569" s="716">
        <f t="shared" si="106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1890</v>
      </c>
      <c r="E570" s="711"/>
      <c r="F570" s="712">
        <f t="shared" si="106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1891</v>
      </c>
      <c r="E571" s="711"/>
      <c r="F571" s="712">
        <f t="shared" si="106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1892</v>
      </c>
      <c r="E572" s="713"/>
      <c r="F572" s="714">
        <f t="shared" si="106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871</v>
      </c>
      <c r="E573" s="792"/>
      <c r="F573" s="788">
        <f t="shared" si="106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0" t="s">
        <v>1830</v>
      </c>
      <c r="D574" s="1773"/>
      <c r="E574" s="729">
        <f aca="true" t="shared" si="107" ref="E574:J574">SUM(E575:E578)</f>
        <v>979506</v>
      </c>
      <c r="F574" s="730">
        <f t="shared" si="107"/>
        <v>-5347798</v>
      </c>
      <c r="G574" s="802">
        <f t="shared" si="107"/>
        <v>-5347798</v>
      </c>
      <c r="H574" s="800">
        <f t="shared" si="107"/>
        <v>0</v>
      </c>
      <c r="I574" s="800">
        <f t="shared" si="107"/>
        <v>0</v>
      </c>
      <c r="J574" s="766">
        <f t="shared" si="107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1840</v>
      </c>
      <c r="E575" s="709">
        <v>979506</v>
      </c>
      <c r="F575" s="710">
        <f>G575+H575+I575+J575</f>
        <v>979506</v>
      </c>
      <c r="G575" s="608">
        <v>979506</v>
      </c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1872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1841</v>
      </c>
      <c r="E577" s="715"/>
      <c r="F577" s="716">
        <f>G577+H577+I577+J577</f>
        <v>-6327304</v>
      </c>
      <c r="G577" s="617">
        <v>-6327304</v>
      </c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1893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0" t="s">
        <v>872</v>
      </c>
      <c r="D579" s="1773"/>
      <c r="E579" s="729">
        <f aca="true" t="shared" si="108" ref="E579:J579">SUM(E580:E584)</f>
        <v>0</v>
      </c>
      <c r="F579" s="730">
        <f t="shared" si="108"/>
        <v>0</v>
      </c>
      <c r="G579" s="802">
        <f t="shared" si="108"/>
        <v>-870225</v>
      </c>
      <c r="H579" s="800">
        <f t="shared" si="108"/>
        <v>0</v>
      </c>
      <c r="I579" s="800">
        <f t="shared" si="108"/>
        <v>870225</v>
      </c>
      <c r="J579" s="766">
        <f t="shared" si="108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849</v>
      </c>
      <c r="E580" s="824">
        <v>0</v>
      </c>
      <c r="F580" s="710">
        <f>G580+H580+I580+J580</f>
        <v>0</v>
      </c>
      <c r="G580" s="608">
        <v>-870225</v>
      </c>
      <c r="H580" s="609"/>
      <c r="I580" s="609">
        <v>870225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850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851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852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1794</v>
      </c>
      <c r="C585" s="1595" t="s">
        <v>665</v>
      </c>
      <c r="D585" s="1596" t="s">
        <v>1843</v>
      </c>
      <c r="E585" s="1597">
        <f aca="true" t="shared" si="109" ref="E585:J585">SUM(E449,E453,E456,E459,E469,E485,E490,E491,E500,E504,E509,E466,E512,E519,E523,E524,E529,E532,E554,E574,E579)</f>
        <v>-611508</v>
      </c>
      <c r="F585" s="1598">
        <f t="shared" si="109"/>
        <v>-6583208</v>
      </c>
      <c r="G585" s="1599">
        <f t="shared" si="109"/>
        <v>-7279623</v>
      </c>
      <c r="H585" s="1600">
        <f t="shared" si="109"/>
        <v>-114301</v>
      </c>
      <c r="I585" s="1600">
        <f t="shared" si="109"/>
        <v>810716</v>
      </c>
      <c r="J585" s="1601">
        <f t="shared" si="109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0" ref="E586:J586">E585+E433</f>
        <v>0</v>
      </c>
      <c r="F586" s="1216">
        <f t="shared" si="110"/>
        <v>0</v>
      </c>
      <c r="G586" s="1217">
        <f t="shared" si="110"/>
        <v>0</v>
      </c>
      <c r="H586" s="1217">
        <f t="shared" si="110"/>
        <v>0</v>
      </c>
      <c r="I586" s="1217">
        <f t="shared" si="110"/>
        <v>0</v>
      </c>
      <c r="J586" s="1217">
        <f t="shared" si="110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1844</v>
      </c>
      <c r="G588" s="1758" t="s">
        <v>1926</v>
      </c>
      <c r="H588" s="1759"/>
      <c r="I588" s="1759"/>
      <c r="J588" s="1760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5" t="s">
        <v>1908</v>
      </c>
      <c r="H589" s="1755"/>
      <c r="I589" s="1755"/>
      <c r="J589" s="1755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1887</v>
      </c>
      <c r="D591" s="1220" t="s">
        <v>1928</v>
      </c>
      <c r="E591" s="1233"/>
      <c r="F591" s="441" t="s">
        <v>1902</v>
      </c>
      <c r="G591" s="1752" t="s">
        <v>1927</v>
      </c>
      <c r="H591" s="1753"/>
      <c r="I591" s="1753"/>
      <c r="J591" s="1754"/>
      <c r="K591" s="4">
        <v>1</v>
      </c>
      <c r="L591" s="757"/>
    </row>
    <row r="592" spans="1:12" ht="21.75" customHeight="1">
      <c r="A592" s="10"/>
      <c r="B592" s="1756" t="s">
        <v>1901</v>
      </c>
      <c r="C592" s="1757"/>
      <c r="D592" s="1235" t="s">
        <v>1875</v>
      </c>
      <c r="E592" s="1231"/>
      <c r="F592" s="1232"/>
      <c r="G592" s="1755" t="s">
        <v>1908</v>
      </c>
      <c r="H592" s="1755"/>
      <c r="I592" s="1755"/>
      <c r="J592" s="1755"/>
      <c r="K592" s="4">
        <v>1</v>
      </c>
      <c r="L592" s="757"/>
    </row>
    <row r="593" spans="1:12" ht="18.75" customHeight="1">
      <c r="A593" s="15"/>
      <c r="B593" s="1802">
        <v>10092015</v>
      </c>
      <c r="C593" s="1803"/>
      <c r="D593" s="1236" t="s">
        <v>1903</v>
      </c>
      <c r="E593" s="1219">
        <v>8740152</v>
      </c>
      <c r="F593" s="1225">
        <v>8142818</v>
      </c>
      <c r="G593" s="1234" t="s">
        <v>1904</v>
      </c>
      <c r="H593" s="1806" t="s">
        <v>1929</v>
      </c>
      <c r="I593" s="1807"/>
      <c r="J593" s="180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6" t="str">
        <f>$B$7</f>
        <v>ОТЧЕТНИ ДАННИ ПО ЕБК ЗА ИЗПЪЛНЕНИЕТО НА БЮДЖЕТА</v>
      </c>
      <c r="C600" s="1787"/>
      <c r="D600" s="1787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1010</v>
      </c>
      <c r="F601" s="1255" t="s">
        <v>877</v>
      </c>
      <c r="G601" s="848"/>
      <c r="H601" s="1256" t="s">
        <v>1899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1" t="str">
        <f>$B$9</f>
        <v>БЪЛГАРСКА НАЦИОНАЛНА ТЕЛЕВИЗИЯ</v>
      </c>
      <c r="C602" s="1782"/>
      <c r="D602" s="1783"/>
      <c r="E602" s="1165">
        <f>$E$9</f>
        <v>42005</v>
      </c>
      <c r="F602" s="1259">
        <f>$F$9</f>
        <v>42247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19" t="str">
        <f>$B$12</f>
        <v>Българска национална телевизия</v>
      </c>
      <c r="C605" s="1820"/>
      <c r="D605" s="1821"/>
      <c r="E605" s="1262" t="s">
        <v>1776</v>
      </c>
      <c r="F605" s="1263" t="str">
        <f>$F$12</f>
        <v>6100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1911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1013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1313</v>
      </c>
      <c r="E609" s="1278" t="s">
        <v>1015</v>
      </c>
      <c r="F609" s="537" t="s">
        <v>1791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931</v>
      </c>
      <c r="C610" s="1283" t="s">
        <v>1017</v>
      </c>
      <c r="D610" s="1284" t="s">
        <v>1314</v>
      </c>
      <c r="E610" s="1285">
        <v>2015</v>
      </c>
      <c r="F610" s="538" t="s">
        <v>1789</v>
      </c>
      <c r="G610" s="1286" t="s">
        <v>1788</v>
      </c>
      <c r="H610" s="1287" t="s">
        <v>1307</v>
      </c>
      <c r="I610" s="1288" t="s">
        <v>1777</v>
      </c>
      <c r="J610" s="1289" t="s">
        <v>1778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668</v>
      </c>
      <c r="E611" s="517" t="s">
        <v>395</v>
      </c>
      <c r="F611" s="517" t="s">
        <v>396</v>
      </c>
      <c r="G611" s="842" t="s">
        <v>1321</v>
      </c>
      <c r="H611" s="843" t="s">
        <v>1322</v>
      </c>
      <c r="I611" s="843" t="s">
        <v>1293</v>
      </c>
      <c r="J611" s="844" t="s">
        <v>1751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7701</v>
      </c>
      <c r="D613" s="1644" t="s">
        <v>1733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7701</v>
      </c>
      <c r="D614" s="1641" t="s">
        <v>203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1315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8" t="s">
        <v>669</v>
      </c>
      <c r="D616" s="1795"/>
      <c r="E616" s="1647">
        <f aca="true" t="shared" si="111" ref="E616:J616">SUM(E617:E618)</f>
        <v>199440</v>
      </c>
      <c r="F616" s="524">
        <f t="shared" si="111"/>
        <v>148959</v>
      </c>
      <c r="G616" s="641">
        <f t="shared" si="111"/>
        <v>97552</v>
      </c>
      <c r="H616" s="642">
        <f t="shared" si="111"/>
        <v>0</v>
      </c>
      <c r="I616" s="642">
        <f t="shared" si="111"/>
        <v>19172</v>
      </c>
      <c r="J616" s="643">
        <f t="shared" si="111"/>
        <v>32235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670</v>
      </c>
      <c r="E617" s="685">
        <v>199440</v>
      </c>
      <c r="F617" s="694">
        <f>G617+H617+I617+J617</f>
        <v>148959</v>
      </c>
      <c r="G617" s="608">
        <v>97552</v>
      </c>
      <c r="H617" s="609"/>
      <c r="I617" s="609">
        <v>19172</v>
      </c>
      <c r="J617" s="610">
        <v>32235</v>
      </c>
      <c r="K617" s="1646">
        <f aca="true" t="shared" si="112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671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2"/>
      </c>
      <c r="L618" s="557"/>
    </row>
    <row r="619" spans="1:12" ht="15.75">
      <c r="A619" s="361"/>
      <c r="B619" s="1303">
        <v>200</v>
      </c>
      <c r="C619" s="1797" t="s">
        <v>672</v>
      </c>
      <c r="D619" s="1797"/>
      <c r="E619" s="1647">
        <f aca="true" t="shared" si="113" ref="E619:J619">SUM(E620:E624)</f>
        <v>9000</v>
      </c>
      <c r="F619" s="524">
        <f t="shared" si="113"/>
        <v>426</v>
      </c>
      <c r="G619" s="641">
        <f t="shared" si="113"/>
        <v>426</v>
      </c>
      <c r="H619" s="642">
        <f t="shared" si="113"/>
        <v>0</v>
      </c>
      <c r="I619" s="642">
        <f t="shared" si="113"/>
        <v>0</v>
      </c>
      <c r="J619" s="643">
        <f t="shared" si="113"/>
        <v>0</v>
      </c>
      <c r="K619" s="1646">
        <f t="shared" si="112"/>
        <v>1</v>
      </c>
      <c r="L619" s="557"/>
    </row>
    <row r="620" spans="1:12" ht="15.75">
      <c r="A620" s="5"/>
      <c r="B620" s="1309"/>
      <c r="C620" s="1305">
        <v>201</v>
      </c>
      <c r="D620" s="1306" t="s">
        <v>673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2"/>
      </c>
      <c r="L620" s="557"/>
    </row>
    <row r="621" spans="1:12" ht="15.75">
      <c r="A621" s="361"/>
      <c r="B621" s="1310"/>
      <c r="C621" s="1311">
        <v>202</v>
      </c>
      <c r="D621" s="1312" t="s">
        <v>674</v>
      </c>
      <c r="E621" s="687"/>
      <c r="F621" s="696">
        <f>G621+H621+I621+J621</f>
        <v>0</v>
      </c>
      <c r="G621" s="611"/>
      <c r="H621" s="612"/>
      <c r="I621" s="612"/>
      <c r="J621" s="613"/>
      <c r="K621" s="1646">
        <f t="shared" si="112"/>
      </c>
      <c r="L621" s="557"/>
    </row>
    <row r="622" spans="1:12" ht="31.5">
      <c r="A622" s="5"/>
      <c r="B622" s="1313"/>
      <c r="C622" s="1311">
        <v>205</v>
      </c>
      <c r="D622" s="1312" t="s">
        <v>1169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2"/>
      </c>
      <c r="L622" s="557"/>
    </row>
    <row r="623" spans="1:12" ht="15.75">
      <c r="A623" s="361"/>
      <c r="B623" s="1313"/>
      <c r="C623" s="1311">
        <v>208</v>
      </c>
      <c r="D623" s="1314" t="s">
        <v>1170</v>
      </c>
      <c r="E623" s="687">
        <v>9000</v>
      </c>
      <c r="F623" s="696">
        <f>G623+H623+I623+J623</f>
        <v>290</v>
      </c>
      <c r="G623" s="611">
        <v>290</v>
      </c>
      <c r="H623" s="612"/>
      <c r="I623" s="612"/>
      <c r="J623" s="613"/>
      <c r="K623" s="1646">
        <f t="shared" si="112"/>
        <v>1</v>
      </c>
      <c r="L623" s="557"/>
    </row>
    <row r="624" spans="1:12" ht="15.75">
      <c r="A624" s="474"/>
      <c r="B624" s="1309"/>
      <c r="C624" s="1307">
        <v>209</v>
      </c>
      <c r="D624" s="1315" t="s">
        <v>1171</v>
      </c>
      <c r="E624" s="691"/>
      <c r="F624" s="695">
        <f>G624+H624+I624+J624</f>
        <v>136</v>
      </c>
      <c r="G624" s="620">
        <v>136</v>
      </c>
      <c r="H624" s="621"/>
      <c r="I624" s="621"/>
      <c r="J624" s="622"/>
      <c r="K624" s="1646">
        <f t="shared" si="112"/>
        <v>1</v>
      </c>
      <c r="L624" s="557"/>
    </row>
    <row r="625" spans="1:12" ht="15.75">
      <c r="A625" s="5"/>
      <c r="B625" s="1303">
        <v>500</v>
      </c>
      <c r="C625" s="1798" t="s">
        <v>1172</v>
      </c>
      <c r="D625" s="1798"/>
      <c r="E625" s="1647">
        <f aca="true" t="shared" si="114" ref="E625:J625">SUM(E626:E630)</f>
        <v>35709</v>
      </c>
      <c r="F625" s="524">
        <f t="shared" si="114"/>
        <v>26767</v>
      </c>
      <c r="G625" s="641">
        <f t="shared" si="114"/>
        <v>0</v>
      </c>
      <c r="H625" s="642">
        <f t="shared" si="114"/>
        <v>0</v>
      </c>
      <c r="I625" s="642">
        <f t="shared" si="114"/>
        <v>0</v>
      </c>
      <c r="J625" s="643">
        <f t="shared" si="114"/>
        <v>26767</v>
      </c>
      <c r="K625" s="1646">
        <f t="shared" si="112"/>
        <v>1</v>
      </c>
      <c r="L625" s="557"/>
    </row>
    <row r="626" spans="1:12" ht="31.5">
      <c r="A626" s="5"/>
      <c r="B626" s="1309"/>
      <c r="C626" s="1316">
        <v>551</v>
      </c>
      <c r="D626" s="1317" t="s">
        <v>1173</v>
      </c>
      <c r="E626" s="685">
        <v>22473</v>
      </c>
      <c r="F626" s="694">
        <f aca="true" t="shared" si="115" ref="F626:F631">G626+H626+I626+J626</f>
        <v>16951</v>
      </c>
      <c r="G626" s="1604">
        <v>0</v>
      </c>
      <c r="H626" s="1605">
        <v>0</v>
      </c>
      <c r="I626" s="1605">
        <v>0</v>
      </c>
      <c r="J626" s="610">
        <v>16951</v>
      </c>
      <c r="K626" s="1646">
        <f t="shared" si="112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1174</v>
      </c>
      <c r="E627" s="687"/>
      <c r="F627" s="696">
        <f t="shared" si="115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2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1175</v>
      </c>
      <c r="E628" s="687">
        <v>9577</v>
      </c>
      <c r="F628" s="696">
        <f t="shared" si="115"/>
        <v>7236</v>
      </c>
      <c r="G628" s="1606">
        <v>0</v>
      </c>
      <c r="H628" s="1607">
        <v>0</v>
      </c>
      <c r="I628" s="1607">
        <v>0</v>
      </c>
      <c r="J628" s="613">
        <v>7236</v>
      </c>
      <c r="K628" s="1646">
        <f t="shared" si="112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1176</v>
      </c>
      <c r="E629" s="687">
        <v>3659</v>
      </c>
      <c r="F629" s="696">
        <f t="shared" si="115"/>
        <v>2580</v>
      </c>
      <c r="G629" s="1606">
        <v>0</v>
      </c>
      <c r="H629" s="1607">
        <v>0</v>
      </c>
      <c r="I629" s="1607">
        <v>0</v>
      </c>
      <c r="J629" s="613">
        <v>2580</v>
      </c>
      <c r="K629" s="1646">
        <f t="shared" si="112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1177</v>
      </c>
      <c r="E630" s="691"/>
      <c r="F630" s="695">
        <f t="shared" si="115"/>
        <v>0</v>
      </c>
      <c r="G630" s="620"/>
      <c r="H630" s="621"/>
      <c r="I630" s="621"/>
      <c r="J630" s="622"/>
      <c r="K630" s="1646">
        <f t="shared" si="112"/>
      </c>
      <c r="L630" s="557"/>
    </row>
    <row r="631" spans="1:12" ht="15.75">
      <c r="A631" s="9">
        <v>35</v>
      </c>
      <c r="B631" s="1303">
        <v>800</v>
      </c>
      <c r="C631" s="1800" t="s">
        <v>1316</v>
      </c>
      <c r="D631" s="1801"/>
      <c r="E631" s="1624"/>
      <c r="F631" s="526">
        <f t="shared" si="115"/>
        <v>0</v>
      </c>
      <c r="G631" s="1418"/>
      <c r="H631" s="1419"/>
      <c r="I631" s="1419"/>
      <c r="J631" s="1420"/>
      <c r="K631" s="1646">
        <f t="shared" si="112"/>
      </c>
      <c r="L631" s="557"/>
    </row>
    <row r="632" spans="1:12" ht="15.75">
      <c r="A632" s="10">
        <v>40</v>
      </c>
      <c r="B632" s="1303">
        <v>1000</v>
      </c>
      <c r="C632" s="1797" t="s">
        <v>1179</v>
      </c>
      <c r="D632" s="1797"/>
      <c r="E632" s="1624">
        <f aca="true" t="shared" si="116" ref="E632:J632">SUM(E633:E649)</f>
        <v>180897</v>
      </c>
      <c r="F632" s="526">
        <f t="shared" si="116"/>
        <v>95787</v>
      </c>
      <c r="G632" s="641">
        <f t="shared" si="116"/>
        <v>83398</v>
      </c>
      <c r="H632" s="642">
        <f t="shared" si="116"/>
        <v>0</v>
      </c>
      <c r="I632" s="642">
        <f t="shared" si="116"/>
        <v>12389</v>
      </c>
      <c r="J632" s="643">
        <f t="shared" si="116"/>
        <v>0</v>
      </c>
      <c r="K632" s="1646">
        <f t="shared" si="112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1180</v>
      </c>
      <c r="E633" s="685"/>
      <c r="F633" s="694">
        <f aca="true" t="shared" si="117" ref="F633:F649">G633+H633+I633+J633</f>
        <v>0</v>
      </c>
      <c r="G633" s="608"/>
      <c r="H633" s="609"/>
      <c r="I633" s="609"/>
      <c r="J633" s="610"/>
      <c r="K633" s="1646">
        <f t="shared" si="112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1181</v>
      </c>
      <c r="E634" s="687"/>
      <c r="F634" s="696">
        <f t="shared" si="117"/>
        <v>0</v>
      </c>
      <c r="G634" s="611"/>
      <c r="H634" s="612"/>
      <c r="I634" s="612"/>
      <c r="J634" s="613"/>
      <c r="K634" s="1646">
        <f t="shared" si="112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1182</v>
      </c>
      <c r="E635" s="687">
        <v>8000</v>
      </c>
      <c r="F635" s="696">
        <f t="shared" si="117"/>
        <v>1988</v>
      </c>
      <c r="G635" s="611">
        <v>1360</v>
      </c>
      <c r="H635" s="612"/>
      <c r="I635" s="612">
        <v>628</v>
      </c>
      <c r="J635" s="613"/>
      <c r="K635" s="1646">
        <f t="shared" si="112"/>
        <v>1</v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1183</v>
      </c>
      <c r="E636" s="687"/>
      <c r="F636" s="696">
        <f t="shared" si="117"/>
        <v>0</v>
      </c>
      <c r="G636" s="611"/>
      <c r="H636" s="612"/>
      <c r="I636" s="612"/>
      <c r="J636" s="613"/>
      <c r="K636" s="1646">
        <f t="shared" si="112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1184</v>
      </c>
      <c r="E637" s="687">
        <v>15500</v>
      </c>
      <c r="F637" s="696">
        <f t="shared" si="117"/>
        <v>10962</v>
      </c>
      <c r="G637" s="611">
        <v>4347</v>
      </c>
      <c r="H637" s="612"/>
      <c r="I637" s="612">
        <v>6615</v>
      </c>
      <c r="J637" s="613"/>
      <c r="K637" s="1646">
        <f t="shared" si="112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1185</v>
      </c>
      <c r="E638" s="689">
        <v>113424</v>
      </c>
      <c r="F638" s="697">
        <f t="shared" si="117"/>
        <v>60100</v>
      </c>
      <c r="G638" s="675">
        <v>60100</v>
      </c>
      <c r="H638" s="676"/>
      <c r="I638" s="676"/>
      <c r="J638" s="677"/>
      <c r="K638" s="1646">
        <f t="shared" si="112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1186</v>
      </c>
      <c r="E639" s="1625">
        <v>33869</v>
      </c>
      <c r="F639" s="699">
        <f t="shared" si="117"/>
        <v>17464</v>
      </c>
      <c r="G639" s="617">
        <v>15049</v>
      </c>
      <c r="H639" s="618"/>
      <c r="I639" s="618">
        <v>2415</v>
      </c>
      <c r="J639" s="619"/>
      <c r="K639" s="1646">
        <f t="shared" si="112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1187</v>
      </c>
      <c r="E640" s="1626">
        <v>5000</v>
      </c>
      <c r="F640" s="701">
        <f t="shared" si="117"/>
        <v>5173</v>
      </c>
      <c r="G640" s="614">
        <v>2542</v>
      </c>
      <c r="H640" s="615"/>
      <c r="I640" s="615">
        <v>2631</v>
      </c>
      <c r="J640" s="616"/>
      <c r="K640" s="1646">
        <f t="shared" si="112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1188</v>
      </c>
      <c r="E641" s="1625">
        <v>1116</v>
      </c>
      <c r="F641" s="699">
        <f t="shared" si="117"/>
        <v>100</v>
      </c>
      <c r="G641" s="617"/>
      <c r="H641" s="618"/>
      <c r="I641" s="618">
        <v>100</v>
      </c>
      <c r="J641" s="619"/>
      <c r="K641" s="1646">
        <f t="shared" si="112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1189</v>
      </c>
      <c r="E642" s="687"/>
      <c r="F642" s="696">
        <f t="shared" si="117"/>
        <v>0</v>
      </c>
      <c r="G642" s="611"/>
      <c r="H642" s="612"/>
      <c r="I642" s="612"/>
      <c r="J642" s="613"/>
      <c r="K642" s="1646">
        <f t="shared" si="112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1795</v>
      </c>
      <c r="E643" s="1626"/>
      <c r="F643" s="701">
        <f t="shared" si="117"/>
        <v>0</v>
      </c>
      <c r="G643" s="614"/>
      <c r="H643" s="615"/>
      <c r="I643" s="615"/>
      <c r="J643" s="616"/>
      <c r="K643" s="1646">
        <f t="shared" si="112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1190</v>
      </c>
      <c r="E644" s="1625"/>
      <c r="F644" s="699">
        <f t="shared" si="117"/>
        <v>0</v>
      </c>
      <c r="G644" s="617"/>
      <c r="H644" s="618"/>
      <c r="I644" s="618"/>
      <c r="J644" s="619"/>
      <c r="K644" s="1646">
        <f t="shared" si="112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1743</v>
      </c>
      <c r="E645" s="1626"/>
      <c r="F645" s="701">
        <f t="shared" si="117"/>
        <v>0</v>
      </c>
      <c r="G645" s="614"/>
      <c r="H645" s="615"/>
      <c r="I645" s="615"/>
      <c r="J645" s="616"/>
      <c r="K645" s="1646">
        <f t="shared" si="112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1191</v>
      </c>
      <c r="E646" s="1627"/>
      <c r="F646" s="703">
        <f t="shared" si="117"/>
        <v>0</v>
      </c>
      <c r="G646" s="805"/>
      <c r="H646" s="806"/>
      <c r="I646" s="806"/>
      <c r="J646" s="768"/>
      <c r="K646" s="1646">
        <f t="shared" si="112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1796</v>
      </c>
      <c r="E647" s="1625">
        <v>3988</v>
      </c>
      <c r="F647" s="699">
        <f t="shared" si="117"/>
        <v>0</v>
      </c>
      <c r="G647" s="617"/>
      <c r="H647" s="618"/>
      <c r="I647" s="618"/>
      <c r="J647" s="619"/>
      <c r="K647" s="1646">
        <f t="shared" si="112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1405</v>
      </c>
      <c r="E648" s="687"/>
      <c r="F648" s="696">
        <f t="shared" si="117"/>
        <v>0</v>
      </c>
      <c r="G648" s="611"/>
      <c r="H648" s="612"/>
      <c r="I648" s="612"/>
      <c r="J648" s="613"/>
      <c r="K648" s="1646">
        <f t="shared" si="112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1192</v>
      </c>
      <c r="E649" s="691"/>
      <c r="F649" s="695">
        <f t="shared" si="117"/>
        <v>0</v>
      </c>
      <c r="G649" s="620"/>
      <c r="H649" s="621"/>
      <c r="I649" s="621"/>
      <c r="J649" s="622"/>
      <c r="K649" s="1646">
        <f t="shared" si="112"/>
      </c>
      <c r="L649" s="557"/>
    </row>
    <row r="650" spans="1:12" ht="15.75">
      <c r="A650" s="10">
        <v>155</v>
      </c>
      <c r="B650" s="1303">
        <v>1900</v>
      </c>
      <c r="C650" s="1790" t="s">
        <v>808</v>
      </c>
      <c r="D650" s="1790"/>
      <c r="E650" s="1624">
        <f aca="true" t="shared" si="118" ref="E650:J650">SUM(E651:E653)</f>
        <v>19002</v>
      </c>
      <c r="F650" s="526">
        <f t="shared" si="118"/>
        <v>8348</v>
      </c>
      <c r="G650" s="641">
        <f t="shared" si="118"/>
        <v>8346</v>
      </c>
      <c r="H650" s="642">
        <f t="shared" si="118"/>
        <v>0</v>
      </c>
      <c r="I650" s="642">
        <f t="shared" si="118"/>
        <v>2</v>
      </c>
      <c r="J650" s="643">
        <f t="shared" si="118"/>
        <v>0</v>
      </c>
      <c r="K650" s="1646">
        <f t="shared" si="112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809</v>
      </c>
      <c r="E651" s="685"/>
      <c r="F651" s="694">
        <f>G651+H651+I651+J651</f>
        <v>0</v>
      </c>
      <c r="G651" s="608"/>
      <c r="H651" s="609"/>
      <c r="I651" s="609"/>
      <c r="J651" s="610"/>
      <c r="K651" s="1646">
        <f t="shared" si="112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810</v>
      </c>
      <c r="E652" s="687">
        <v>19002</v>
      </c>
      <c r="F652" s="696">
        <f>G652+H652+I652+J652</f>
        <v>8348</v>
      </c>
      <c r="G652" s="611">
        <v>8346</v>
      </c>
      <c r="H652" s="612"/>
      <c r="I652" s="612">
        <v>2</v>
      </c>
      <c r="J652" s="613"/>
      <c r="K652" s="1646">
        <f t="shared" si="112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811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2"/>
      </c>
      <c r="L653" s="557"/>
    </row>
    <row r="654" spans="1:12" ht="15.75">
      <c r="A654" s="10">
        <v>180</v>
      </c>
      <c r="B654" s="1303">
        <v>2100</v>
      </c>
      <c r="C654" s="1790" t="s">
        <v>1364</v>
      </c>
      <c r="D654" s="1790"/>
      <c r="E654" s="1624">
        <f aca="true" t="shared" si="119" ref="E654:J654">SUM(E655:E659)</f>
        <v>0</v>
      </c>
      <c r="F654" s="526">
        <f t="shared" si="119"/>
        <v>0</v>
      </c>
      <c r="G654" s="641">
        <f t="shared" si="119"/>
        <v>0</v>
      </c>
      <c r="H654" s="642">
        <f t="shared" si="119"/>
        <v>0</v>
      </c>
      <c r="I654" s="642">
        <f t="shared" si="119"/>
        <v>0</v>
      </c>
      <c r="J654" s="643">
        <f t="shared" si="119"/>
        <v>0</v>
      </c>
      <c r="K654" s="1646">
        <f t="shared" si="112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1193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2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1194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2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1317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2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1196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2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1197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2"/>
      </c>
      <c r="L659" s="557"/>
    </row>
    <row r="660" spans="1:12" ht="15.75">
      <c r="A660" s="10">
        <v>210</v>
      </c>
      <c r="B660" s="1303">
        <v>2200</v>
      </c>
      <c r="C660" s="1790" t="s">
        <v>1198</v>
      </c>
      <c r="D660" s="1790"/>
      <c r="E660" s="1624">
        <f aca="true" t="shared" si="120" ref="E660:J660">SUM(E661:E662)</f>
        <v>0</v>
      </c>
      <c r="F660" s="526">
        <f t="shared" si="120"/>
        <v>0</v>
      </c>
      <c r="G660" s="641">
        <f t="shared" si="120"/>
        <v>0</v>
      </c>
      <c r="H660" s="642">
        <f t="shared" si="120"/>
        <v>0</v>
      </c>
      <c r="I660" s="642">
        <f t="shared" si="120"/>
        <v>0</v>
      </c>
      <c r="J660" s="643">
        <f t="shared" si="120"/>
        <v>0</v>
      </c>
      <c r="K660" s="1646">
        <f t="shared" si="112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1726</v>
      </c>
      <c r="E661" s="685"/>
      <c r="F661" s="694">
        <f aca="true" t="shared" si="121" ref="F661:F666">G661+H661+I661+J661</f>
        <v>0</v>
      </c>
      <c r="G661" s="608"/>
      <c r="H661" s="609"/>
      <c r="I661" s="609"/>
      <c r="J661" s="610"/>
      <c r="K661" s="1646">
        <f t="shared" si="112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1199</v>
      </c>
      <c r="E662" s="691"/>
      <c r="F662" s="695">
        <f t="shared" si="121"/>
        <v>0</v>
      </c>
      <c r="G662" s="620"/>
      <c r="H662" s="621"/>
      <c r="I662" s="621"/>
      <c r="J662" s="622"/>
      <c r="K662" s="1646">
        <f t="shared" si="112"/>
      </c>
      <c r="L662" s="557"/>
    </row>
    <row r="663" spans="1:12" ht="15.75">
      <c r="A663" s="10">
        <v>225</v>
      </c>
      <c r="B663" s="1303">
        <v>2500</v>
      </c>
      <c r="C663" s="1790" t="s">
        <v>1200</v>
      </c>
      <c r="D663" s="1799"/>
      <c r="E663" s="1624"/>
      <c r="F663" s="526">
        <f t="shared" si="121"/>
        <v>0</v>
      </c>
      <c r="G663" s="1418"/>
      <c r="H663" s="1419"/>
      <c r="I663" s="1419"/>
      <c r="J663" s="1420"/>
      <c r="K663" s="1646">
        <f t="shared" si="112"/>
      </c>
      <c r="L663" s="557"/>
    </row>
    <row r="664" spans="1:12" ht="15.75">
      <c r="A664" s="10">
        <v>230</v>
      </c>
      <c r="B664" s="1303">
        <v>2600</v>
      </c>
      <c r="C664" s="1794" t="s">
        <v>1201</v>
      </c>
      <c r="D664" s="1795"/>
      <c r="E664" s="1624"/>
      <c r="F664" s="526">
        <f t="shared" si="121"/>
        <v>0</v>
      </c>
      <c r="G664" s="1418"/>
      <c r="H664" s="1419"/>
      <c r="I664" s="1419"/>
      <c r="J664" s="1420"/>
      <c r="K664" s="1646">
        <f t="shared" si="112"/>
      </c>
      <c r="L664" s="557"/>
    </row>
    <row r="665" spans="1:12" ht="15.75">
      <c r="A665" s="10">
        <v>245</v>
      </c>
      <c r="B665" s="1303">
        <v>2700</v>
      </c>
      <c r="C665" s="1794" t="s">
        <v>1202</v>
      </c>
      <c r="D665" s="1795"/>
      <c r="E665" s="1624"/>
      <c r="F665" s="526">
        <f t="shared" si="121"/>
        <v>0</v>
      </c>
      <c r="G665" s="1418"/>
      <c r="H665" s="1419"/>
      <c r="I665" s="1419"/>
      <c r="J665" s="1420"/>
      <c r="K665" s="1646">
        <f t="shared" si="112"/>
      </c>
      <c r="L665" s="557"/>
    </row>
    <row r="666" spans="1:12" ht="15.75">
      <c r="A666" s="9">
        <v>220</v>
      </c>
      <c r="B666" s="1303">
        <v>2800</v>
      </c>
      <c r="C666" s="1794" t="s">
        <v>1203</v>
      </c>
      <c r="D666" s="1795"/>
      <c r="E666" s="1624"/>
      <c r="F666" s="526">
        <f t="shared" si="121"/>
        <v>0</v>
      </c>
      <c r="G666" s="1418"/>
      <c r="H666" s="1419"/>
      <c r="I666" s="1419"/>
      <c r="J666" s="1420"/>
      <c r="K666" s="1646">
        <f t="shared" si="112"/>
      </c>
      <c r="L666" s="557"/>
    </row>
    <row r="667" spans="1:12" ht="15.75">
      <c r="A667" s="10">
        <v>225</v>
      </c>
      <c r="B667" s="1303">
        <v>2900</v>
      </c>
      <c r="C667" s="1790" t="s">
        <v>1204</v>
      </c>
      <c r="D667" s="1790"/>
      <c r="E667" s="1624">
        <f aca="true" t="shared" si="122" ref="E667:J667">SUM(E668:E673)</f>
        <v>0</v>
      </c>
      <c r="F667" s="526">
        <f t="shared" si="122"/>
        <v>0</v>
      </c>
      <c r="G667" s="641">
        <f t="shared" si="122"/>
        <v>0</v>
      </c>
      <c r="H667" s="642">
        <f t="shared" si="122"/>
        <v>0</v>
      </c>
      <c r="I667" s="642">
        <f t="shared" si="122"/>
        <v>0</v>
      </c>
      <c r="J667" s="643">
        <f t="shared" si="122"/>
        <v>0</v>
      </c>
      <c r="K667" s="1646">
        <f t="shared" si="112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1205</v>
      </c>
      <c r="E668" s="685"/>
      <c r="F668" s="694">
        <f aca="true" t="shared" si="123" ref="F668:F673">G668+H668+I668+J668</f>
        <v>0</v>
      </c>
      <c r="G668" s="608"/>
      <c r="H668" s="609"/>
      <c r="I668" s="609"/>
      <c r="J668" s="610"/>
      <c r="K668" s="1646">
        <f t="shared" si="112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1206</v>
      </c>
      <c r="E669" s="1626"/>
      <c r="F669" s="701">
        <f t="shared" si="123"/>
        <v>0</v>
      </c>
      <c r="G669" s="614"/>
      <c r="H669" s="615"/>
      <c r="I669" s="615"/>
      <c r="J669" s="616"/>
      <c r="K669" s="1646">
        <f t="shared" si="112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1207</v>
      </c>
      <c r="E670" s="1628"/>
      <c r="F670" s="705">
        <f t="shared" si="123"/>
        <v>0</v>
      </c>
      <c r="G670" s="813"/>
      <c r="H670" s="814"/>
      <c r="I670" s="814"/>
      <c r="J670" s="789"/>
      <c r="K670" s="1646">
        <f t="shared" si="112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1208</v>
      </c>
      <c r="E671" s="1627"/>
      <c r="F671" s="703">
        <f t="shared" si="123"/>
        <v>0</v>
      </c>
      <c r="G671" s="805"/>
      <c r="H671" s="806"/>
      <c r="I671" s="806"/>
      <c r="J671" s="768"/>
      <c r="K671" s="1646">
        <f t="shared" si="112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1209</v>
      </c>
      <c r="E672" s="1625"/>
      <c r="F672" s="699">
        <f t="shared" si="123"/>
        <v>0</v>
      </c>
      <c r="G672" s="617"/>
      <c r="H672" s="618"/>
      <c r="I672" s="618"/>
      <c r="J672" s="619"/>
      <c r="K672" s="1646">
        <f t="shared" si="112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1210</v>
      </c>
      <c r="E673" s="691"/>
      <c r="F673" s="695">
        <f t="shared" si="123"/>
        <v>0</v>
      </c>
      <c r="G673" s="620"/>
      <c r="H673" s="621"/>
      <c r="I673" s="621"/>
      <c r="J673" s="622"/>
      <c r="K673" s="1646">
        <f t="shared" si="112"/>
      </c>
      <c r="L673" s="557"/>
    </row>
    <row r="674" spans="1:12" ht="15.75">
      <c r="A674" s="10">
        <v>265</v>
      </c>
      <c r="B674" s="1303">
        <v>3300</v>
      </c>
      <c r="C674" s="1350" t="s">
        <v>1211</v>
      </c>
      <c r="D674" s="1651"/>
      <c r="E674" s="1624">
        <f aca="true" t="shared" si="124" ref="E674:J674">SUM(E675:E680)</f>
        <v>0</v>
      </c>
      <c r="F674" s="526">
        <f t="shared" si="124"/>
        <v>0</v>
      </c>
      <c r="G674" s="641">
        <f t="shared" si="124"/>
        <v>0</v>
      </c>
      <c r="H674" s="642">
        <f t="shared" si="124"/>
        <v>0</v>
      </c>
      <c r="I674" s="642">
        <f t="shared" si="124"/>
        <v>0</v>
      </c>
      <c r="J674" s="643">
        <f t="shared" si="124"/>
        <v>0</v>
      </c>
      <c r="K674" s="1646">
        <f t="shared" si="112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1212</v>
      </c>
      <c r="E675" s="685"/>
      <c r="F675" s="694">
        <f aca="true" t="shared" si="125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2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1318</v>
      </c>
      <c r="E676" s="687"/>
      <c r="F676" s="696">
        <f t="shared" si="125"/>
        <v>0</v>
      </c>
      <c r="G676" s="611"/>
      <c r="H676" s="612"/>
      <c r="I676" s="1607">
        <v>0</v>
      </c>
      <c r="J676" s="821">
        <v>0</v>
      </c>
      <c r="K676" s="1646">
        <f t="shared" si="112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1213</v>
      </c>
      <c r="E677" s="687"/>
      <c r="F677" s="696">
        <f t="shared" si="125"/>
        <v>0</v>
      </c>
      <c r="G677" s="611"/>
      <c r="H677" s="612"/>
      <c r="I677" s="1607">
        <v>0</v>
      </c>
      <c r="J677" s="821">
        <v>0</v>
      </c>
      <c r="K677" s="1646">
        <f t="shared" si="112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1214</v>
      </c>
      <c r="E678" s="687"/>
      <c r="F678" s="696">
        <f t="shared" si="125"/>
        <v>0</v>
      </c>
      <c r="G678" s="611"/>
      <c r="H678" s="612"/>
      <c r="I678" s="1607">
        <v>0</v>
      </c>
      <c r="J678" s="821">
        <v>0</v>
      </c>
      <c r="K678" s="1646">
        <f t="shared" si="112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1215</v>
      </c>
      <c r="E679" s="687"/>
      <c r="F679" s="696">
        <f t="shared" si="125"/>
        <v>0</v>
      </c>
      <c r="G679" s="611"/>
      <c r="H679" s="612"/>
      <c r="I679" s="1607">
        <v>0</v>
      </c>
      <c r="J679" s="821">
        <v>0</v>
      </c>
      <c r="K679" s="1646">
        <f t="shared" si="112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1216</v>
      </c>
      <c r="E680" s="691"/>
      <c r="F680" s="695">
        <f t="shared" si="125"/>
        <v>0</v>
      </c>
      <c r="G680" s="620"/>
      <c r="H680" s="621"/>
      <c r="I680" s="1609">
        <v>0</v>
      </c>
      <c r="J680" s="1614">
        <v>0</v>
      </c>
      <c r="K680" s="1646">
        <f t="shared" si="112"/>
      </c>
      <c r="L680" s="557"/>
    </row>
    <row r="681" spans="1:12" ht="15.75">
      <c r="A681" s="10">
        <v>375</v>
      </c>
      <c r="B681" s="1303">
        <v>3900</v>
      </c>
      <c r="C681" s="1790" t="s">
        <v>1217</v>
      </c>
      <c r="D681" s="1790"/>
      <c r="E681" s="1624"/>
      <c r="F681" s="526">
        <f t="shared" si="125"/>
        <v>0</v>
      </c>
      <c r="G681" s="1418"/>
      <c r="H681" s="1419"/>
      <c r="I681" s="1419"/>
      <c r="J681" s="1420"/>
      <c r="K681" s="1646">
        <f aca="true" t="shared" si="126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0" t="s">
        <v>1218</v>
      </c>
      <c r="D682" s="1790"/>
      <c r="E682" s="1624"/>
      <c r="F682" s="526">
        <f t="shared" si="125"/>
        <v>0</v>
      </c>
      <c r="G682" s="1418"/>
      <c r="H682" s="1419"/>
      <c r="I682" s="1419"/>
      <c r="J682" s="1420"/>
      <c r="K682" s="1646">
        <f t="shared" si="126"/>
      </c>
      <c r="L682" s="557"/>
    </row>
    <row r="683" spans="1:12" ht="15.75">
      <c r="A683" s="10">
        <v>385</v>
      </c>
      <c r="B683" s="1303">
        <v>4100</v>
      </c>
      <c r="C683" s="1790" t="s">
        <v>1219</v>
      </c>
      <c r="D683" s="1790"/>
      <c r="E683" s="1624"/>
      <c r="F683" s="526">
        <f t="shared" si="125"/>
        <v>0</v>
      </c>
      <c r="G683" s="1418"/>
      <c r="H683" s="1419"/>
      <c r="I683" s="1419"/>
      <c r="J683" s="1420"/>
      <c r="K683" s="1646">
        <f t="shared" si="126"/>
      </c>
      <c r="L683" s="557"/>
    </row>
    <row r="684" spans="1:12" ht="15.75">
      <c r="A684" s="10">
        <v>390</v>
      </c>
      <c r="B684" s="1303">
        <v>4200</v>
      </c>
      <c r="C684" s="1790" t="s">
        <v>1220</v>
      </c>
      <c r="D684" s="1790"/>
      <c r="E684" s="1624">
        <f aca="true" t="shared" si="127" ref="E684:J684">SUM(E685:E690)</f>
        <v>0</v>
      </c>
      <c r="F684" s="526">
        <f t="shared" si="127"/>
        <v>0</v>
      </c>
      <c r="G684" s="641">
        <f t="shared" si="127"/>
        <v>0</v>
      </c>
      <c r="H684" s="642">
        <f t="shared" si="127"/>
        <v>0</v>
      </c>
      <c r="I684" s="642">
        <f t="shared" si="127"/>
        <v>0</v>
      </c>
      <c r="J684" s="643">
        <f t="shared" si="127"/>
        <v>0</v>
      </c>
      <c r="K684" s="1646">
        <f t="shared" si="126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1221</v>
      </c>
      <c r="E685" s="685"/>
      <c r="F685" s="694">
        <f aca="true" t="shared" si="128" ref="F685:F690">G685+H685+I685+J685</f>
        <v>0</v>
      </c>
      <c r="G685" s="608"/>
      <c r="H685" s="609"/>
      <c r="I685" s="609"/>
      <c r="J685" s="610"/>
      <c r="K685" s="1646">
        <f t="shared" si="126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1222</v>
      </c>
      <c r="E686" s="687"/>
      <c r="F686" s="696">
        <f t="shared" si="128"/>
        <v>0</v>
      </c>
      <c r="G686" s="611"/>
      <c r="H686" s="612"/>
      <c r="I686" s="612"/>
      <c r="J686" s="613"/>
      <c r="K686" s="1646">
        <f t="shared" si="126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1223</v>
      </c>
      <c r="E687" s="687"/>
      <c r="F687" s="696">
        <f t="shared" si="128"/>
        <v>0</v>
      </c>
      <c r="G687" s="611"/>
      <c r="H687" s="612"/>
      <c r="I687" s="612"/>
      <c r="J687" s="613"/>
      <c r="K687" s="1646">
        <f t="shared" si="126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1224</v>
      </c>
      <c r="E688" s="687"/>
      <c r="F688" s="696">
        <f t="shared" si="128"/>
        <v>0</v>
      </c>
      <c r="G688" s="611"/>
      <c r="H688" s="612"/>
      <c r="I688" s="612"/>
      <c r="J688" s="613"/>
      <c r="K688" s="1646">
        <f t="shared" si="126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1225</v>
      </c>
      <c r="E689" s="687"/>
      <c r="F689" s="696">
        <f t="shared" si="128"/>
        <v>0</v>
      </c>
      <c r="G689" s="611"/>
      <c r="H689" s="612"/>
      <c r="I689" s="612"/>
      <c r="J689" s="613"/>
      <c r="K689" s="1646">
        <f t="shared" si="126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1226</v>
      </c>
      <c r="E690" s="691"/>
      <c r="F690" s="695">
        <f t="shared" si="128"/>
        <v>0</v>
      </c>
      <c r="G690" s="620"/>
      <c r="H690" s="621"/>
      <c r="I690" s="621"/>
      <c r="J690" s="622"/>
      <c r="K690" s="1646">
        <f t="shared" si="126"/>
      </c>
      <c r="L690" s="557"/>
    </row>
    <row r="691" spans="1:12" ht="15.75">
      <c r="A691" s="8">
        <v>402</v>
      </c>
      <c r="B691" s="1303">
        <v>4300</v>
      </c>
      <c r="C691" s="1790" t="s">
        <v>1227</v>
      </c>
      <c r="D691" s="1790"/>
      <c r="E691" s="1624">
        <f aca="true" t="shared" si="129" ref="E691:J691">SUM(E692:E694)</f>
        <v>0</v>
      </c>
      <c r="F691" s="526">
        <f t="shared" si="129"/>
        <v>0</v>
      </c>
      <c r="G691" s="641">
        <f t="shared" si="129"/>
        <v>0</v>
      </c>
      <c r="H691" s="642">
        <f t="shared" si="129"/>
        <v>0</v>
      </c>
      <c r="I691" s="642">
        <f t="shared" si="129"/>
        <v>0</v>
      </c>
      <c r="J691" s="643">
        <f t="shared" si="129"/>
        <v>0</v>
      </c>
      <c r="K691" s="1646">
        <f t="shared" si="126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1228</v>
      </c>
      <c r="E692" s="685"/>
      <c r="F692" s="694">
        <f aca="true" t="shared" si="130" ref="F692:F697">G692+H692+I692+J692</f>
        <v>0</v>
      </c>
      <c r="G692" s="608"/>
      <c r="H692" s="609"/>
      <c r="I692" s="609"/>
      <c r="J692" s="610"/>
      <c r="K692" s="1646">
        <f t="shared" si="126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1319</v>
      </c>
      <c r="E693" s="687"/>
      <c r="F693" s="696">
        <f t="shared" si="130"/>
        <v>0</v>
      </c>
      <c r="G693" s="611"/>
      <c r="H693" s="612"/>
      <c r="I693" s="612"/>
      <c r="J693" s="613"/>
      <c r="K693" s="1646">
        <f t="shared" si="126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1230</v>
      </c>
      <c r="E694" s="691"/>
      <c r="F694" s="695">
        <f t="shared" si="130"/>
        <v>0</v>
      </c>
      <c r="G694" s="620"/>
      <c r="H694" s="621"/>
      <c r="I694" s="621"/>
      <c r="J694" s="622"/>
      <c r="K694" s="1646">
        <f t="shared" si="126"/>
      </c>
      <c r="L694" s="557"/>
    </row>
    <row r="695" spans="1:12" ht="15.75">
      <c r="A695" s="9">
        <v>450</v>
      </c>
      <c r="B695" s="1303">
        <v>4400</v>
      </c>
      <c r="C695" s="1790" t="s">
        <v>1231</v>
      </c>
      <c r="D695" s="1790"/>
      <c r="E695" s="1624"/>
      <c r="F695" s="526">
        <f t="shared" si="130"/>
        <v>0</v>
      </c>
      <c r="G695" s="1418"/>
      <c r="H695" s="1419"/>
      <c r="I695" s="1419"/>
      <c r="J695" s="1420"/>
      <c r="K695" s="1646">
        <f t="shared" si="126"/>
      </c>
      <c r="L695" s="557"/>
    </row>
    <row r="696" spans="1:12" ht="15.75">
      <c r="A696" s="9">
        <v>495</v>
      </c>
      <c r="B696" s="1303">
        <v>4500</v>
      </c>
      <c r="C696" s="1790" t="s">
        <v>1294</v>
      </c>
      <c r="D696" s="1790"/>
      <c r="E696" s="1624"/>
      <c r="F696" s="526">
        <f t="shared" si="130"/>
        <v>0</v>
      </c>
      <c r="G696" s="1418"/>
      <c r="H696" s="1419"/>
      <c r="I696" s="1419"/>
      <c r="J696" s="1420"/>
      <c r="K696" s="1646">
        <f t="shared" si="126"/>
      </c>
      <c r="L696" s="557"/>
    </row>
    <row r="697" spans="1:12" ht="15.75">
      <c r="A697" s="10">
        <v>500</v>
      </c>
      <c r="B697" s="1303">
        <v>4600</v>
      </c>
      <c r="C697" s="1794" t="s">
        <v>1232</v>
      </c>
      <c r="D697" s="1795"/>
      <c r="E697" s="1624"/>
      <c r="F697" s="526">
        <f t="shared" si="130"/>
        <v>0</v>
      </c>
      <c r="G697" s="1418"/>
      <c r="H697" s="1419"/>
      <c r="I697" s="1419"/>
      <c r="J697" s="1420"/>
      <c r="K697" s="1646">
        <f t="shared" si="126"/>
      </c>
      <c r="L697" s="557"/>
    </row>
    <row r="698" spans="1:12" ht="15.75">
      <c r="A698" s="10">
        <v>505</v>
      </c>
      <c r="B698" s="1303">
        <v>4900</v>
      </c>
      <c r="C698" s="1790" t="s">
        <v>812</v>
      </c>
      <c r="D698" s="1790"/>
      <c r="E698" s="1624">
        <f aca="true" t="shared" si="131" ref="E698:J698">+E699+E700</f>
        <v>0</v>
      </c>
      <c r="F698" s="526">
        <f t="shared" si="131"/>
        <v>0</v>
      </c>
      <c r="G698" s="641">
        <f t="shared" si="131"/>
        <v>0</v>
      </c>
      <c r="H698" s="642">
        <f t="shared" si="131"/>
        <v>0</v>
      </c>
      <c r="I698" s="642">
        <f t="shared" si="131"/>
        <v>0</v>
      </c>
      <c r="J698" s="643">
        <f t="shared" si="131"/>
        <v>0</v>
      </c>
      <c r="K698" s="1646">
        <f t="shared" si="126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813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6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814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6"/>
      </c>
      <c r="L700" s="557"/>
    </row>
    <row r="701" spans="1:12" ht="15.75">
      <c r="A701" s="10">
        <v>520</v>
      </c>
      <c r="B701" s="1357">
        <v>5100</v>
      </c>
      <c r="C701" s="1796" t="s">
        <v>1233</v>
      </c>
      <c r="D701" s="1796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6"/>
      </c>
      <c r="L701" s="557"/>
    </row>
    <row r="702" spans="1:12" ht="15.75">
      <c r="A702" s="10">
        <v>525</v>
      </c>
      <c r="B702" s="1357">
        <v>5200</v>
      </c>
      <c r="C702" s="1796" t="s">
        <v>1234</v>
      </c>
      <c r="D702" s="1796"/>
      <c r="E702" s="1624">
        <f aca="true" t="shared" si="132" ref="E702:J702">SUM(E703:E709)</f>
        <v>0</v>
      </c>
      <c r="F702" s="526">
        <f t="shared" si="132"/>
        <v>4635</v>
      </c>
      <c r="G702" s="641">
        <f t="shared" si="132"/>
        <v>4635</v>
      </c>
      <c r="H702" s="642">
        <f t="shared" si="132"/>
        <v>0</v>
      </c>
      <c r="I702" s="642">
        <f t="shared" si="132"/>
        <v>0</v>
      </c>
      <c r="J702" s="643">
        <f t="shared" si="132"/>
        <v>0</v>
      </c>
      <c r="K702" s="1646">
        <f t="shared" si="126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1235</v>
      </c>
      <c r="E703" s="685"/>
      <c r="F703" s="694">
        <f aca="true" t="shared" si="133" ref="F703:F709">G703+H703+I703+J703</f>
        <v>4635</v>
      </c>
      <c r="G703" s="608">
        <v>4635</v>
      </c>
      <c r="H703" s="609"/>
      <c r="I703" s="609"/>
      <c r="J703" s="610"/>
      <c r="K703" s="1646">
        <f t="shared" si="126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1236</v>
      </c>
      <c r="E704" s="687"/>
      <c r="F704" s="696">
        <f t="shared" si="133"/>
        <v>0</v>
      </c>
      <c r="G704" s="611"/>
      <c r="H704" s="612"/>
      <c r="I704" s="612"/>
      <c r="J704" s="613"/>
      <c r="K704" s="1646">
        <f t="shared" si="126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3"/>
        <v>0</v>
      </c>
      <c r="G705" s="611"/>
      <c r="H705" s="612"/>
      <c r="I705" s="612"/>
      <c r="J705" s="613"/>
      <c r="K705" s="1646">
        <f t="shared" si="126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3"/>
        <v>0</v>
      </c>
      <c r="G706" s="611"/>
      <c r="H706" s="612"/>
      <c r="I706" s="612"/>
      <c r="J706" s="613"/>
      <c r="K706" s="1646">
        <f t="shared" si="126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3"/>
        <v>0</v>
      </c>
      <c r="G707" s="611"/>
      <c r="H707" s="612"/>
      <c r="I707" s="612"/>
      <c r="J707" s="613"/>
      <c r="K707" s="1646">
        <f t="shared" si="126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3"/>
        <v>0</v>
      </c>
      <c r="G708" s="611"/>
      <c r="H708" s="612"/>
      <c r="I708" s="612"/>
      <c r="J708" s="613"/>
      <c r="K708" s="1646">
        <f t="shared" si="126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3"/>
        <v>0</v>
      </c>
      <c r="G709" s="620"/>
      <c r="H709" s="621"/>
      <c r="I709" s="621"/>
      <c r="J709" s="622"/>
      <c r="K709" s="1646">
        <f t="shared" si="126"/>
      </c>
      <c r="L709" s="557"/>
    </row>
    <row r="710" spans="1:12" ht="15.75">
      <c r="A710" s="9">
        <v>685</v>
      </c>
      <c r="B710" s="1357">
        <v>5300</v>
      </c>
      <c r="C710" s="1796" t="s">
        <v>285</v>
      </c>
      <c r="D710" s="1796"/>
      <c r="E710" s="1624">
        <f aca="true" t="shared" si="134" ref="E710:J710">SUM(E711:E712)</f>
        <v>0</v>
      </c>
      <c r="F710" s="526">
        <f t="shared" si="134"/>
        <v>1320</v>
      </c>
      <c r="G710" s="641">
        <f t="shared" si="134"/>
        <v>1320</v>
      </c>
      <c r="H710" s="642">
        <f t="shared" si="134"/>
        <v>0</v>
      </c>
      <c r="I710" s="642">
        <f t="shared" si="134"/>
        <v>0</v>
      </c>
      <c r="J710" s="643">
        <f t="shared" si="134"/>
        <v>0</v>
      </c>
      <c r="K710" s="1646">
        <f t="shared" si="126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1727</v>
      </c>
      <c r="E711" s="685"/>
      <c r="F711" s="694">
        <f>G711+H711+I711+J711</f>
        <v>1320</v>
      </c>
      <c r="G711" s="608">
        <v>1320</v>
      </c>
      <c r="H711" s="609"/>
      <c r="I711" s="609"/>
      <c r="J711" s="610"/>
      <c r="K711" s="1646">
        <f t="shared" si="126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6"/>
      </c>
      <c r="L712" s="557"/>
    </row>
    <row r="713" spans="1:12" ht="15.75">
      <c r="A713" s="9">
        <v>700</v>
      </c>
      <c r="B713" s="1357">
        <v>5400</v>
      </c>
      <c r="C713" s="1796" t="s">
        <v>1250</v>
      </c>
      <c r="D713" s="1796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6"/>
      </c>
      <c r="L713" s="557"/>
    </row>
    <row r="714" spans="1:12" ht="15.75">
      <c r="A714" s="9">
        <v>710</v>
      </c>
      <c r="B714" s="1303">
        <v>5500</v>
      </c>
      <c r="C714" s="1790" t="s">
        <v>1251</v>
      </c>
      <c r="D714" s="1790"/>
      <c r="E714" s="1624">
        <f aca="true" t="shared" si="135" ref="E714:J714">SUM(E715:E718)</f>
        <v>0</v>
      </c>
      <c r="F714" s="526">
        <f t="shared" si="135"/>
        <v>0</v>
      </c>
      <c r="G714" s="641">
        <f t="shared" si="135"/>
        <v>0</v>
      </c>
      <c r="H714" s="642">
        <f t="shared" si="135"/>
        <v>0</v>
      </c>
      <c r="I714" s="642">
        <f t="shared" si="135"/>
        <v>0</v>
      </c>
      <c r="J714" s="643">
        <f t="shared" si="135"/>
        <v>0</v>
      </c>
      <c r="K714" s="1646">
        <f t="shared" si="126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1252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6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1253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6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1254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6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1255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6"/>
      </c>
      <c r="L718" s="557"/>
    </row>
    <row r="719" spans="1:12" ht="15.75">
      <c r="A719" s="10">
        <v>735</v>
      </c>
      <c r="B719" s="1357">
        <v>5700</v>
      </c>
      <c r="C719" s="1791" t="s">
        <v>1797</v>
      </c>
      <c r="D719" s="1792"/>
      <c r="E719" s="1624">
        <f aca="true" t="shared" si="136" ref="E719:J719">SUM(E720:E722)</f>
        <v>0</v>
      </c>
      <c r="F719" s="526">
        <f t="shared" si="136"/>
        <v>0</v>
      </c>
      <c r="G719" s="641">
        <f t="shared" si="136"/>
        <v>0</v>
      </c>
      <c r="H719" s="642">
        <f t="shared" si="136"/>
        <v>0</v>
      </c>
      <c r="I719" s="642">
        <f t="shared" si="136"/>
        <v>0</v>
      </c>
      <c r="J719" s="643">
        <f t="shared" si="136"/>
        <v>0</v>
      </c>
      <c r="K719" s="1646">
        <f t="shared" si="126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1257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6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1258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6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1259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6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6"/>
      </c>
      <c r="L723" s="557"/>
    </row>
    <row r="724" spans="1:12" ht="15.75">
      <c r="A724" s="10">
        <v>760</v>
      </c>
      <c r="B724" s="1372">
        <v>98</v>
      </c>
      <c r="C724" s="1822" t="s">
        <v>1260</v>
      </c>
      <c r="D724" s="1823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6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6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6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6"/>
      </c>
      <c r="L727" s="557"/>
    </row>
    <row r="728" spans="1:12" ht="16.5" thickBot="1">
      <c r="A728" s="10">
        <v>785</v>
      </c>
      <c r="B728" s="1379"/>
      <c r="C728" s="1379" t="s">
        <v>665</v>
      </c>
      <c r="D728" s="1380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444048</v>
      </c>
      <c r="F728" s="540">
        <f t="shared" si="137"/>
        <v>286242</v>
      </c>
      <c r="G728" s="829">
        <f t="shared" si="137"/>
        <v>195677</v>
      </c>
      <c r="H728" s="830">
        <f t="shared" si="137"/>
        <v>0</v>
      </c>
      <c r="I728" s="830">
        <f t="shared" si="137"/>
        <v>31563</v>
      </c>
      <c r="J728" s="831">
        <f t="shared" si="137"/>
        <v>59002</v>
      </c>
      <c r="K728" s="1646">
        <f t="shared" si="126"/>
        <v>1</v>
      </c>
      <c r="L728" s="1638" t="str">
        <f>LEFT(C613,1)</f>
        <v>7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6" t="str">
        <f>$B$7</f>
        <v>ОТЧЕТНИ ДАННИ ПО ЕБК ЗА ИЗПЪЛНЕНИЕТО НА БЮДЖЕТА</v>
      </c>
      <c r="C732" s="1787"/>
      <c r="D732" s="1787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1010</v>
      </c>
      <c r="F733" s="1255" t="s">
        <v>877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1" t="str">
        <f>$B$9</f>
        <v>БЪЛГАРСКА НАЦИОНАЛНА ТЕЛЕВИЗИЯ</v>
      </c>
      <c r="C734" s="1782"/>
      <c r="D734" s="1783"/>
      <c r="E734" s="1165">
        <f>$E$9</f>
        <v>42005</v>
      </c>
      <c r="F734" s="1259">
        <f>$F$9</f>
        <v>42247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19" t="str">
        <f>$B$12</f>
        <v>Българска национална телевизия</v>
      </c>
      <c r="C737" s="1820"/>
      <c r="D737" s="1821"/>
      <c r="E737" s="1262" t="s">
        <v>1776</v>
      </c>
      <c r="F737" s="1385" t="str">
        <f>$F$12</f>
        <v>6100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1896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1320</v>
      </c>
      <c r="E740" s="848"/>
      <c r="F740" s="1391" t="s">
        <v>1013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1262</v>
      </c>
      <c r="C741" s="1393" t="s">
        <v>1263</v>
      </c>
      <c r="D741" s="1394" t="s">
        <v>1264</v>
      </c>
      <c r="E741" s="1395" t="s">
        <v>1265</v>
      </c>
      <c r="F741" s="1396" t="s">
        <v>1266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1267</v>
      </c>
      <c r="D742" s="1399" t="s">
        <v>1268</v>
      </c>
      <c r="E742" s="1423">
        <v>43</v>
      </c>
      <c r="F742" s="1424">
        <v>43</v>
      </c>
      <c r="G742" s="849"/>
      <c r="H742" s="849"/>
      <c r="I742" s="849"/>
      <c r="J742" s="849"/>
      <c r="K742" s="213">
        <f aca="true" t="shared" si="138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1269</v>
      </c>
      <c r="D743" s="1402" t="s">
        <v>1270</v>
      </c>
      <c r="E743" s="1425">
        <v>43</v>
      </c>
      <c r="F743" s="1426">
        <v>43</v>
      </c>
      <c r="G743" s="849"/>
      <c r="H743" s="849"/>
      <c r="I743" s="849"/>
      <c r="J743" s="849"/>
      <c r="K743" s="213">
        <f t="shared" si="138"/>
        <v>1</v>
      </c>
      <c r="L743" s="556"/>
    </row>
    <row r="744" spans="1:12" ht="15.75">
      <c r="A744" s="10"/>
      <c r="B744" s="1403"/>
      <c r="C744" s="1404" t="s">
        <v>1271</v>
      </c>
      <c r="D744" s="1405" t="s">
        <v>1272</v>
      </c>
      <c r="E744" s="1427"/>
      <c r="F744" s="1428"/>
      <c r="G744" s="849"/>
      <c r="H744" s="849"/>
      <c r="I744" s="849"/>
      <c r="J744" s="849"/>
      <c r="K744" s="213">
        <f t="shared" si="138"/>
      </c>
      <c r="L744" s="556"/>
    </row>
    <row r="745" spans="1:12" ht="15.75">
      <c r="A745" s="10"/>
      <c r="B745" s="1397"/>
      <c r="C745" s="1398" t="s">
        <v>1273</v>
      </c>
      <c r="D745" s="1399" t="s">
        <v>1274</v>
      </c>
      <c r="E745" s="1429">
        <v>43</v>
      </c>
      <c r="F745" s="1430">
        <v>44</v>
      </c>
      <c r="G745" s="849"/>
      <c r="H745" s="849"/>
      <c r="I745" s="849"/>
      <c r="J745" s="849"/>
      <c r="K745" s="213">
        <f t="shared" si="138"/>
        <v>1</v>
      </c>
      <c r="L745" s="556"/>
    </row>
    <row r="746" spans="1:12" ht="15.75">
      <c r="A746" s="10"/>
      <c r="B746" s="1400"/>
      <c r="C746" s="1401" t="s">
        <v>1275</v>
      </c>
      <c r="D746" s="1402" t="s">
        <v>1270</v>
      </c>
      <c r="E746" s="1425">
        <v>43</v>
      </c>
      <c r="F746" s="1426">
        <v>44</v>
      </c>
      <c r="G746" s="849"/>
      <c r="H746" s="849"/>
      <c r="I746" s="849"/>
      <c r="J746" s="849"/>
      <c r="K746" s="213">
        <f t="shared" si="138"/>
        <v>1</v>
      </c>
      <c r="L746" s="556"/>
    </row>
    <row r="747" spans="1:12" ht="15.75">
      <c r="A747" s="10"/>
      <c r="B747" s="1406"/>
      <c r="C747" s="1407" t="s">
        <v>1276</v>
      </c>
      <c r="D747" s="1408" t="s">
        <v>1277</v>
      </c>
      <c r="E747" s="1431"/>
      <c r="F747" s="1432"/>
      <c r="G747" s="849"/>
      <c r="H747" s="849"/>
      <c r="I747" s="849"/>
      <c r="J747" s="849"/>
      <c r="K747" s="213">
        <f t="shared" si="138"/>
      </c>
      <c r="L747" s="556"/>
    </row>
    <row r="748" spans="1:12" ht="15.75">
      <c r="A748" s="10"/>
      <c r="B748" s="1397"/>
      <c r="C748" s="1398" t="s">
        <v>1278</v>
      </c>
      <c r="D748" s="1399" t="s">
        <v>1279</v>
      </c>
      <c r="E748" s="1433">
        <v>4638</v>
      </c>
      <c r="F748" s="1434">
        <v>3385</v>
      </c>
      <c r="G748" s="849"/>
      <c r="H748" s="849"/>
      <c r="I748" s="849"/>
      <c r="J748" s="849"/>
      <c r="K748" s="213">
        <f t="shared" si="138"/>
        <v>1</v>
      </c>
      <c r="L748" s="556"/>
    </row>
    <row r="749" spans="1:12" ht="15.75">
      <c r="A749" s="10"/>
      <c r="B749" s="1400"/>
      <c r="C749" s="1409" t="s">
        <v>1280</v>
      </c>
      <c r="D749" s="1410" t="s">
        <v>1281</v>
      </c>
      <c r="E749" s="1435">
        <v>4638</v>
      </c>
      <c r="F749" s="1436">
        <v>3385</v>
      </c>
      <c r="G749" s="849"/>
      <c r="H749" s="849"/>
      <c r="I749" s="849"/>
      <c r="J749" s="849"/>
      <c r="K749" s="213">
        <f t="shared" si="138"/>
        <v>1</v>
      </c>
      <c r="L749" s="556"/>
    </row>
    <row r="750" spans="1:12" ht="15.75">
      <c r="A750" s="10"/>
      <c r="B750" s="1406"/>
      <c r="C750" s="1404" t="s">
        <v>1282</v>
      </c>
      <c r="D750" s="1405" t="s">
        <v>1283</v>
      </c>
      <c r="E750" s="1437">
        <v>1</v>
      </c>
      <c r="F750" s="1438">
        <v>1</v>
      </c>
      <c r="G750" s="849"/>
      <c r="H750" s="849"/>
      <c r="I750" s="849"/>
      <c r="J750" s="849"/>
      <c r="K750" s="213">
        <f t="shared" si="138"/>
        <v>1</v>
      </c>
      <c r="L750" s="556"/>
    </row>
    <row r="751" spans="1:12" ht="15.75">
      <c r="A751" s="10"/>
      <c r="B751" s="1397"/>
      <c r="C751" s="1398" t="s">
        <v>1284</v>
      </c>
      <c r="D751" s="1399" t="s">
        <v>1285</v>
      </c>
      <c r="E751" s="1429">
        <v>1</v>
      </c>
      <c r="F751" s="1430">
        <v>1</v>
      </c>
      <c r="G751" s="849"/>
      <c r="H751" s="849"/>
      <c r="I751" s="849"/>
      <c r="J751" s="849"/>
      <c r="K751" s="213">
        <f t="shared" si="138"/>
        <v>1</v>
      </c>
      <c r="L751" s="556"/>
    </row>
    <row r="752" spans="1:12" ht="15.75">
      <c r="A752" s="10"/>
      <c r="B752" s="1400"/>
      <c r="C752" s="1409" t="s">
        <v>1286</v>
      </c>
      <c r="D752" s="1410" t="s">
        <v>1287</v>
      </c>
      <c r="E752" s="1439"/>
      <c r="F752" s="1440"/>
      <c r="G752" s="849"/>
      <c r="H752" s="849"/>
      <c r="I752" s="849"/>
      <c r="J752" s="849"/>
      <c r="K752" s="213">
        <f t="shared" si="138"/>
      </c>
      <c r="L752" s="556"/>
    </row>
    <row r="753" spans="1:12" ht="15.75">
      <c r="A753" s="10"/>
      <c r="B753" s="1406"/>
      <c r="C753" s="1404" t="s">
        <v>1288</v>
      </c>
      <c r="D753" s="1405" t="s">
        <v>1289</v>
      </c>
      <c r="E753" s="1427"/>
      <c r="F753" s="1428"/>
      <c r="G753" s="849"/>
      <c r="H753" s="849"/>
      <c r="I753" s="849"/>
      <c r="J753" s="849"/>
      <c r="K753" s="213">
        <f t="shared" si="138"/>
      </c>
      <c r="L753" s="556"/>
    </row>
    <row r="754" spans="1:12" ht="15.75">
      <c r="A754" s="12"/>
      <c r="B754" s="1397"/>
      <c r="C754" s="1398" t="s">
        <v>1290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8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8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8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8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8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8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8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8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8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8"/>
      </c>
      <c r="L763" s="556"/>
    </row>
    <row r="764" spans="1:12" ht="16.5" thickTop="1">
      <c r="A764" s="12">
        <v>930</v>
      </c>
      <c r="B764" s="1414" t="s">
        <v>875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3" t="s">
        <v>378</v>
      </c>
      <c r="C765" s="1793"/>
      <c r="D765" s="1793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6" t="str">
        <f>$B$7</f>
        <v>ОТЧЕТНИ ДАННИ ПО ЕБК ЗА ИЗПЪЛНЕНИЕТО НА БЮДЖЕТА</v>
      </c>
      <c r="C769" s="1787"/>
      <c r="D769" s="1787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1010</v>
      </c>
      <c r="F770" s="1255" t="s">
        <v>877</v>
      </c>
      <c r="G770" s="848"/>
      <c r="H770" s="1256" t="s">
        <v>1899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1" t="str">
        <f>$B$9</f>
        <v>БЪЛГАРСКА НАЦИОНАЛНА ТЕЛЕВИЗИЯ</v>
      </c>
      <c r="C771" s="1782"/>
      <c r="D771" s="1783"/>
      <c r="E771" s="1165">
        <f>$E$9</f>
        <v>42005</v>
      </c>
      <c r="F771" s="1259">
        <f>$F$9</f>
        <v>42247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19" t="str">
        <f>$B$12</f>
        <v>Българска национална телевизия</v>
      </c>
      <c r="C774" s="1820"/>
      <c r="D774" s="1821"/>
      <c r="E774" s="1262" t="s">
        <v>1776</v>
      </c>
      <c r="F774" s="1263" t="str">
        <f>$F$12</f>
        <v>6100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1911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1013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1313</v>
      </c>
      <c r="E778" s="1278" t="s">
        <v>1015</v>
      </c>
      <c r="F778" s="537" t="s">
        <v>1791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931</v>
      </c>
      <c r="C779" s="1283" t="s">
        <v>1017</v>
      </c>
      <c r="D779" s="1284" t="s">
        <v>1314</v>
      </c>
      <c r="E779" s="1285">
        <v>2015</v>
      </c>
      <c r="F779" s="538" t="s">
        <v>1789</v>
      </c>
      <c r="G779" s="1286" t="s">
        <v>1788</v>
      </c>
      <c r="H779" s="1287" t="s">
        <v>1307</v>
      </c>
      <c r="I779" s="1288" t="s">
        <v>1777</v>
      </c>
      <c r="J779" s="1289" t="s">
        <v>1778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668</v>
      </c>
      <c r="E780" s="517" t="s">
        <v>395</v>
      </c>
      <c r="F780" s="517" t="s">
        <v>396</v>
      </c>
      <c r="G780" s="842" t="s">
        <v>1321</v>
      </c>
      <c r="H780" s="843" t="s">
        <v>1322</v>
      </c>
      <c r="I780" s="843" t="s">
        <v>1293</v>
      </c>
      <c r="J780" s="844" t="s">
        <v>1751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7743</v>
      </c>
      <c r="D782" s="1644" t="s">
        <v>1733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7743</v>
      </c>
      <c r="D783" s="1641" t="s">
        <v>222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1315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8" t="s">
        <v>669</v>
      </c>
      <c r="D785" s="1795"/>
      <c r="E785" s="1647">
        <f aca="true" t="shared" si="139" ref="E785:J785">SUM(E786:E787)</f>
        <v>20663684</v>
      </c>
      <c r="F785" s="524">
        <f t="shared" si="139"/>
        <v>12421319</v>
      </c>
      <c r="G785" s="641">
        <f t="shared" si="139"/>
        <v>9649601</v>
      </c>
      <c r="H785" s="642">
        <f t="shared" si="139"/>
        <v>0</v>
      </c>
      <c r="I785" s="642">
        <f t="shared" si="139"/>
        <v>144283</v>
      </c>
      <c r="J785" s="643">
        <f t="shared" si="139"/>
        <v>2627435</v>
      </c>
      <c r="K785" s="1646">
        <f>(IF($E785&lt;&gt;0,$K$2,IF($F785&lt;&gt;0,$K$2,IF($G785&lt;&gt;0,$K$2,IF($H785&lt;&gt;0,$K$2,IF($I785&lt;&gt;0,$K$2,IF($J785&lt;&gt;0,$K$2,"")))))))</f>
        <v>1</v>
      </c>
      <c r="L785" s="557"/>
    </row>
    <row r="786" spans="2:12" ht="15.75">
      <c r="B786" s="1304"/>
      <c r="C786" s="1305">
        <v>101</v>
      </c>
      <c r="D786" s="1306" t="s">
        <v>670</v>
      </c>
      <c r="E786" s="685">
        <v>20663684</v>
      </c>
      <c r="F786" s="694">
        <f>G786+H786+I786+J786</f>
        <v>12421319</v>
      </c>
      <c r="G786" s="608">
        <v>9649601</v>
      </c>
      <c r="H786" s="609"/>
      <c r="I786" s="609">
        <v>144283</v>
      </c>
      <c r="J786" s="610">
        <v>2627435</v>
      </c>
      <c r="K786" s="1646">
        <f aca="true" t="shared" si="140" ref="K786:K849">(IF($E786&lt;&gt;0,$K$2,IF($F786&lt;&gt;0,$K$2,IF($G786&lt;&gt;0,$K$2,IF($H786&lt;&gt;0,$K$2,IF($I786&lt;&gt;0,$K$2,IF($J786&lt;&gt;0,$K$2,"")))))))</f>
        <v>1</v>
      </c>
      <c r="L786" s="557"/>
    </row>
    <row r="787" spans="1:12" ht="36" customHeight="1">
      <c r="A787" s="361"/>
      <c r="B787" s="1304"/>
      <c r="C787" s="1307">
        <v>102</v>
      </c>
      <c r="D787" s="1308" t="s">
        <v>671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0"/>
      </c>
      <c r="L787" s="557"/>
    </row>
    <row r="788" spans="1:12" ht="15.75">
      <c r="A788" s="361"/>
      <c r="B788" s="1303">
        <v>200</v>
      </c>
      <c r="C788" s="1797" t="s">
        <v>672</v>
      </c>
      <c r="D788" s="1797"/>
      <c r="E788" s="1647">
        <f aca="true" t="shared" si="141" ref="E788:J788">SUM(E789:E793)</f>
        <v>3593055</v>
      </c>
      <c r="F788" s="524">
        <f t="shared" si="141"/>
        <v>1187222</v>
      </c>
      <c r="G788" s="641">
        <f t="shared" si="141"/>
        <v>1040932</v>
      </c>
      <c r="H788" s="642">
        <f t="shared" si="141"/>
        <v>0</v>
      </c>
      <c r="I788" s="642">
        <f t="shared" si="141"/>
        <v>39710</v>
      </c>
      <c r="J788" s="643">
        <f t="shared" si="141"/>
        <v>106580</v>
      </c>
      <c r="K788" s="1646">
        <f t="shared" si="140"/>
        <v>1</v>
      </c>
      <c r="L788" s="557"/>
    </row>
    <row r="789" spans="1:12" ht="15.75">
      <c r="A789" s="5"/>
      <c r="B789" s="1309"/>
      <c r="C789" s="1305">
        <v>201</v>
      </c>
      <c r="D789" s="1306" t="s">
        <v>673</v>
      </c>
      <c r="E789" s="685">
        <v>182530</v>
      </c>
      <c r="F789" s="694">
        <f>G789+H789+I789+J789</f>
        <v>120751</v>
      </c>
      <c r="G789" s="608">
        <v>93646</v>
      </c>
      <c r="H789" s="609"/>
      <c r="I789" s="609">
        <v>1713</v>
      </c>
      <c r="J789" s="610">
        <v>25392</v>
      </c>
      <c r="K789" s="1646">
        <f t="shared" si="140"/>
        <v>1</v>
      </c>
      <c r="L789" s="557"/>
    </row>
    <row r="790" spans="1:12" ht="15.75">
      <c r="A790" s="361"/>
      <c r="B790" s="1310"/>
      <c r="C790" s="1311">
        <v>202</v>
      </c>
      <c r="D790" s="1312" t="s">
        <v>674</v>
      </c>
      <c r="E790" s="687">
        <v>2642607</v>
      </c>
      <c r="F790" s="696">
        <f>G790+H790+I790+J790</f>
        <v>716895</v>
      </c>
      <c r="G790" s="611">
        <v>621491</v>
      </c>
      <c r="H790" s="612"/>
      <c r="I790" s="612">
        <v>22176</v>
      </c>
      <c r="J790" s="613">
        <v>73228</v>
      </c>
      <c r="K790" s="1646">
        <f t="shared" si="140"/>
        <v>1</v>
      </c>
      <c r="L790" s="557"/>
    </row>
    <row r="791" spans="1:12" ht="31.5">
      <c r="A791" s="5"/>
      <c r="B791" s="1313"/>
      <c r="C791" s="1311">
        <v>205</v>
      </c>
      <c r="D791" s="1312" t="s">
        <v>1169</v>
      </c>
      <c r="E791" s="687">
        <v>33800</v>
      </c>
      <c r="F791" s="696">
        <f>G791+H791+I791+J791</f>
        <v>45000</v>
      </c>
      <c r="G791" s="611">
        <v>29774</v>
      </c>
      <c r="H791" s="612"/>
      <c r="I791" s="612">
        <v>13596</v>
      </c>
      <c r="J791" s="613">
        <v>1630</v>
      </c>
      <c r="K791" s="1646">
        <f t="shared" si="140"/>
        <v>1</v>
      </c>
      <c r="L791" s="557"/>
    </row>
    <row r="792" spans="1:12" ht="15.75">
      <c r="A792" s="361"/>
      <c r="B792" s="1313"/>
      <c r="C792" s="1311">
        <v>208</v>
      </c>
      <c r="D792" s="1314" t="s">
        <v>1170</v>
      </c>
      <c r="E792" s="687">
        <v>734118</v>
      </c>
      <c r="F792" s="696">
        <f>G792+H792+I792+J792</f>
        <v>235782</v>
      </c>
      <c r="G792" s="611">
        <v>227592</v>
      </c>
      <c r="H792" s="612"/>
      <c r="I792" s="612">
        <v>1860</v>
      </c>
      <c r="J792" s="613">
        <v>6330</v>
      </c>
      <c r="K792" s="1646">
        <f t="shared" si="140"/>
        <v>1</v>
      </c>
      <c r="L792" s="557"/>
    </row>
    <row r="793" spans="1:12" ht="15.75">
      <c r="A793" s="474"/>
      <c r="B793" s="1309"/>
      <c r="C793" s="1307">
        <v>209</v>
      </c>
      <c r="D793" s="1315" t="s">
        <v>1171</v>
      </c>
      <c r="E793" s="691"/>
      <c r="F793" s="695">
        <f>G793+H793+I793+J793</f>
        <v>68794</v>
      </c>
      <c r="G793" s="620">
        <v>68429</v>
      </c>
      <c r="H793" s="621"/>
      <c r="I793" s="621">
        <v>365</v>
      </c>
      <c r="J793" s="622"/>
      <c r="K793" s="1646">
        <f t="shared" si="140"/>
        <v>1</v>
      </c>
      <c r="L793" s="557"/>
    </row>
    <row r="794" spans="1:12" ht="15.75">
      <c r="A794" s="5"/>
      <c r="B794" s="1303">
        <v>500</v>
      </c>
      <c r="C794" s="1798" t="s">
        <v>1172</v>
      </c>
      <c r="D794" s="1798"/>
      <c r="E794" s="1647">
        <f aca="true" t="shared" si="142" ref="E794:J794">SUM(E795:E799)</f>
        <v>3845010</v>
      </c>
      <c r="F794" s="524">
        <f t="shared" si="142"/>
        <v>2332188</v>
      </c>
      <c r="G794" s="641">
        <f t="shared" si="142"/>
        <v>0</v>
      </c>
      <c r="H794" s="642">
        <f t="shared" si="142"/>
        <v>0</v>
      </c>
      <c r="I794" s="642">
        <f t="shared" si="142"/>
        <v>0</v>
      </c>
      <c r="J794" s="643">
        <f t="shared" si="142"/>
        <v>2332188</v>
      </c>
      <c r="K794" s="1646">
        <f t="shared" si="140"/>
        <v>1</v>
      </c>
      <c r="L794" s="557"/>
    </row>
    <row r="795" spans="1:12" ht="31.5">
      <c r="A795" s="5"/>
      <c r="B795" s="1309"/>
      <c r="C795" s="1316">
        <v>551</v>
      </c>
      <c r="D795" s="1317" t="s">
        <v>1173</v>
      </c>
      <c r="E795" s="685">
        <v>2494137</v>
      </c>
      <c r="F795" s="694">
        <f aca="true" t="shared" si="143" ref="F795:F800">G795+H795+I795+J795</f>
        <v>1479387</v>
      </c>
      <c r="G795" s="1604">
        <v>0</v>
      </c>
      <c r="H795" s="1605">
        <v>0</v>
      </c>
      <c r="I795" s="1605">
        <v>0</v>
      </c>
      <c r="J795" s="610">
        <v>1479387</v>
      </c>
      <c r="K795" s="1646">
        <f t="shared" si="140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1174</v>
      </c>
      <c r="E796" s="687"/>
      <c r="F796" s="696">
        <f t="shared" si="143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0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1175</v>
      </c>
      <c r="E797" s="687">
        <v>1023470</v>
      </c>
      <c r="F797" s="696">
        <f t="shared" si="143"/>
        <v>624399</v>
      </c>
      <c r="G797" s="1606">
        <v>0</v>
      </c>
      <c r="H797" s="1607">
        <v>0</v>
      </c>
      <c r="I797" s="1607">
        <v>0</v>
      </c>
      <c r="J797" s="613">
        <f>624398+1</f>
        <v>624399</v>
      </c>
      <c r="K797" s="1646">
        <f t="shared" si="140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1176</v>
      </c>
      <c r="E798" s="687">
        <v>327403</v>
      </c>
      <c r="F798" s="696">
        <f t="shared" si="143"/>
        <v>228402</v>
      </c>
      <c r="G798" s="1606">
        <v>0</v>
      </c>
      <c r="H798" s="1607">
        <v>0</v>
      </c>
      <c r="I798" s="1607">
        <v>0</v>
      </c>
      <c r="J798" s="613">
        <v>228402</v>
      </c>
      <c r="K798" s="1646">
        <f t="shared" si="140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1177</v>
      </c>
      <c r="E799" s="691"/>
      <c r="F799" s="695">
        <f t="shared" si="143"/>
        <v>0</v>
      </c>
      <c r="G799" s="620"/>
      <c r="H799" s="621"/>
      <c r="I799" s="621"/>
      <c r="J799" s="622"/>
      <c r="K799" s="1646">
        <f t="shared" si="140"/>
      </c>
      <c r="L799" s="557"/>
    </row>
    <row r="800" spans="1:12" ht="15.75">
      <c r="A800" s="9">
        <v>35</v>
      </c>
      <c r="B800" s="1303">
        <v>800</v>
      </c>
      <c r="C800" s="1800" t="s">
        <v>1316</v>
      </c>
      <c r="D800" s="1801"/>
      <c r="E800" s="1624"/>
      <c r="F800" s="526">
        <f t="shared" si="143"/>
        <v>0</v>
      </c>
      <c r="G800" s="1418"/>
      <c r="H800" s="1419"/>
      <c r="I800" s="1419"/>
      <c r="J800" s="1420"/>
      <c r="K800" s="1646">
        <f t="shared" si="140"/>
      </c>
      <c r="L800" s="557"/>
    </row>
    <row r="801" spans="1:12" ht="15.75">
      <c r="A801" s="10">
        <v>40</v>
      </c>
      <c r="B801" s="1303">
        <v>1000</v>
      </c>
      <c r="C801" s="1797" t="s">
        <v>1179</v>
      </c>
      <c r="D801" s="1797"/>
      <c r="E801" s="1624">
        <f aca="true" t="shared" si="144" ref="E801:J801">SUM(E802:E818)</f>
        <v>22543301</v>
      </c>
      <c r="F801" s="526">
        <f t="shared" si="144"/>
        <v>15062844</v>
      </c>
      <c r="G801" s="641">
        <f t="shared" si="144"/>
        <v>14294803</v>
      </c>
      <c r="H801" s="642">
        <f t="shared" si="144"/>
        <v>0</v>
      </c>
      <c r="I801" s="642">
        <f t="shared" si="144"/>
        <v>768041</v>
      </c>
      <c r="J801" s="643">
        <f t="shared" si="144"/>
        <v>0</v>
      </c>
      <c r="K801" s="1646">
        <f t="shared" si="140"/>
        <v>1</v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1180</v>
      </c>
      <c r="E802" s="685">
        <v>2600</v>
      </c>
      <c r="F802" s="694">
        <f aca="true" t="shared" si="145" ref="F802:F818">G802+H802+I802+J802</f>
        <v>5404</v>
      </c>
      <c r="G802" s="608"/>
      <c r="H802" s="609"/>
      <c r="I802" s="609">
        <v>5404</v>
      </c>
      <c r="J802" s="610"/>
      <c r="K802" s="1646">
        <f t="shared" si="140"/>
        <v>1</v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1181</v>
      </c>
      <c r="E803" s="687">
        <v>600</v>
      </c>
      <c r="F803" s="696">
        <f t="shared" si="145"/>
        <v>1249</v>
      </c>
      <c r="G803" s="611"/>
      <c r="H803" s="612"/>
      <c r="I803" s="612">
        <v>1249</v>
      </c>
      <c r="J803" s="613"/>
      <c r="K803" s="1646">
        <f t="shared" si="140"/>
        <v>1</v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1182</v>
      </c>
      <c r="E804" s="687">
        <v>80000</v>
      </c>
      <c r="F804" s="696">
        <f t="shared" si="145"/>
        <v>57538</v>
      </c>
      <c r="G804" s="611">
        <v>57538</v>
      </c>
      <c r="H804" s="612"/>
      <c r="I804" s="612"/>
      <c r="J804" s="613"/>
      <c r="K804" s="1646">
        <f t="shared" si="140"/>
        <v>1</v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1183</v>
      </c>
      <c r="E805" s="687"/>
      <c r="F805" s="696">
        <f t="shared" si="145"/>
        <v>0</v>
      </c>
      <c r="G805" s="611"/>
      <c r="H805" s="612"/>
      <c r="I805" s="612"/>
      <c r="J805" s="613"/>
      <c r="K805" s="1646">
        <f t="shared" si="140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1184</v>
      </c>
      <c r="E806" s="687">
        <v>820442</v>
      </c>
      <c r="F806" s="696">
        <f t="shared" si="145"/>
        <v>414176</v>
      </c>
      <c r="G806" s="611">
        <v>310227</v>
      </c>
      <c r="H806" s="612"/>
      <c r="I806" s="612">
        <v>103949</v>
      </c>
      <c r="J806" s="613"/>
      <c r="K806" s="1646">
        <f t="shared" si="140"/>
        <v>1</v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1185</v>
      </c>
      <c r="E807" s="689">
        <v>2271100</v>
      </c>
      <c r="F807" s="697">
        <f t="shared" si="145"/>
        <v>1468796</v>
      </c>
      <c r="G807" s="675">
        <v>1487761</v>
      </c>
      <c r="H807" s="676"/>
      <c r="I807" s="676">
        <v>-18965</v>
      </c>
      <c r="J807" s="677"/>
      <c r="K807" s="1646">
        <f t="shared" si="140"/>
        <v>1</v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1186</v>
      </c>
      <c r="E808" s="1625">
        <v>14507630</v>
      </c>
      <c r="F808" s="699">
        <f t="shared" si="145"/>
        <v>10346766</v>
      </c>
      <c r="G808" s="617">
        <f>10318592+3</f>
        <v>10318595</v>
      </c>
      <c r="H808" s="618"/>
      <c r="I808" s="618">
        <f>28172-1</f>
        <v>28171</v>
      </c>
      <c r="J808" s="619"/>
      <c r="K808" s="1646">
        <f t="shared" si="140"/>
        <v>1</v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1187</v>
      </c>
      <c r="E809" s="1626">
        <v>198000</v>
      </c>
      <c r="F809" s="701">
        <f t="shared" si="145"/>
        <v>251988</v>
      </c>
      <c r="G809" s="614">
        <v>227197</v>
      </c>
      <c r="H809" s="615"/>
      <c r="I809" s="615">
        <v>24791</v>
      </c>
      <c r="J809" s="616"/>
      <c r="K809" s="1646">
        <f t="shared" si="140"/>
        <v>1</v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1188</v>
      </c>
      <c r="E810" s="1625">
        <v>263499</v>
      </c>
      <c r="F810" s="699">
        <f t="shared" si="145"/>
        <v>334570</v>
      </c>
      <c r="G810" s="617">
        <v>2399</v>
      </c>
      <c r="H810" s="618"/>
      <c r="I810" s="618">
        <v>332171</v>
      </c>
      <c r="J810" s="619"/>
      <c r="K810" s="1646">
        <f t="shared" si="140"/>
        <v>1</v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1189</v>
      </c>
      <c r="E811" s="687">
        <v>400821</v>
      </c>
      <c r="F811" s="696">
        <f t="shared" si="145"/>
        <v>495755</v>
      </c>
      <c r="G811" s="611">
        <v>239741</v>
      </c>
      <c r="H811" s="612"/>
      <c r="I811" s="612">
        <v>256014</v>
      </c>
      <c r="J811" s="613"/>
      <c r="K811" s="1646">
        <f t="shared" si="140"/>
        <v>1</v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1795</v>
      </c>
      <c r="E812" s="1626">
        <v>50000</v>
      </c>
      <c r="F812" s="701">
        <f t="shared" si="145"/>
        <v>27554</v>
      </c>
      <c r="G812" s="614">
        <v>27554</v>
      </c>
      <c r="H812" s="615"/>
      <c r="I812" s="615"/>
      <c r="J812" s="616"/>
      <c r="K812" s="1646">
        <f t="shared" si="140"/>
        <v>1</v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1190</v>
      </c>
      <c r="E813" s="1625">
        <v>100500</v>
      </c>
      <c r="F813" s="699">
        <f t="shared" si="145"/>
        <v>44741</v>
      </c>
      <c r="G813" s="617">
        <v>44718</v>
      </c>
      <c r="H813" s="618"/>
      <c r="I813" s="618">
        <v>23</v>
      </c>
      <c r="J813" s="619"/>
      <c r="K813" s="1646">
        <f t="shared" si="140"/>
        <v>1</v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1743</v>
      </c>
      <c r="E814" s="1626"/>
      <c r="F814" s="701">
        <f t="shared" si="145"/>
        <v>0</v>
      </c>
      <c r="G814" s="614"/>
      <c r="H814" s="615"/>
      <c r="I814" s="615"/>
      <c r="J814" s="616"/>
      <c r="K814" s="1646">
        <f t="shared" si="140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1191</v>
      </c>
      <c r="E815" s="1627">
        <v>35709</v>
      </c>
      <c r="F815" s="703">
        <f t="shared" si="145"/>
        <v>14118</v>
      </c>
      <c r="G815" s="805">
        <v>14078</v>
      </c>
      <c r="H815" s="806"/>
      <c r="I815" s="806">
        <v>40</v>
      </c>
      <c r="J815" s="768"/>
      <c r="K815" s="1646">
        <f t="shared" si="140"/>
        <v>1</v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1796</v>
      </c>
      <c r="E816" s="1625">
        <v>389511</v>
      </c>
      <c r="F816" s="699">
        <f t="shared" si="145"/>
        <v>0</v>
      </c>
      <c r="G816" s="617"/>
      <c r="H816" s="618"/>
      <c r="I816" s="618"/>
      <c r="J816" s="619"/>
      <c r="K816" s="1646">
        <f t="shared" si="140"/>
        <v>1</v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1405</v>
      </c>
      <c r="E817" s="687">
        <v>35832</v>
      </c>
      <c r="F817" s="696">
        <f t="shared" si="145"/>
        <v>73660</v>
      </c>
      <c r="G817" s="611">
        <v>67337</v>
      </c>
      <c r="H817" s="612"/>
      <c r="I817" s="612">
        <v>6323</v>
      </c>
      <c r="J817" s="613"/>
      <c r="K817" s="1646">
        <f t="shared" si="140"/>
        <v>1</v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1192</v>
      </c>
      <c r="E818" s="691">
        <v>3387057</v>
      </c>
      <c r="F818" s="695">
        <f t="shared" si="145"/>
        <v>1526529</v>
      </c>
      <c r="G818" s="620">
        <v>1497658</v>
      </c>
      <c r="H818" s="621"/>
      <c r="I818" s="621">
        <v>28871</v>
      </c>
      <c r="J818" s="622"/>
      <c r="K818" s="1646">
        <f t="shared" si="140"/>
        <v>1</v>
      </c>
      <c r="L818" s="557"/>
    </row>
    <row r="819" spans="1:12" ht="15.75">
      <c r="A819" s="10">
        <v>155</v>
      </c>
      <c r="B819" s="1303">
        <v>1900</v>
      </c>
      <c r="C819" s="1790" t="s">
        <v>808</v>
      </c>
      <c r="D819" s="1790"/>
      <c r="E819" s="1624">
        <f aca="true" t="shared" si="146" ref="E819:J819">SUM(E820:E822)</f>
        <v>454379</v>
      </c>
      <c r="F819" s="526">
        <f t="shared" si="146"/>
        <v>348770</v>
      </c>
      <c r="G819" s="641">
        <f t="shared" si="146"/>
        <v>338139</v>
      </c>
      <c r="H819" s="642">
        <f t="shared" si="146"/>
        <v>0</v>
      </c>
      <c r="I819" s="642">
        <f t="shared" si="146"/>
        <v>10631</v>
      </c>
      <c r="J819" s="643">
        <f t="shared" si="146"/>
        <v>0</v>
      </c>
      <c r="K819" s="1646">
        <f t="shared" si="140"/>
        <v>1</v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809</v>
      </c>
      <c r="E820" s="685">
        <v>216594</v>
      </c>
      <c r="F820" s="694">
        <f>G820+H820+I820+J820</f>
        <v>130319</v>
      </c>
      <c r="G820" s="608">
        <v>129368</v>
      </c>
      <c r="H820" s="609"/>
      <c r="I820" s="609">
        <v>951</v>
      </c>
      <c r="J820" s="610"/>
      <c r="K820" s="1646">
        <f t="shared" si="140"/>
        <v>1</v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810</v>
      </c>
      <c r="E821" s="687">
        <v>237785</v>
      </c>
      <c r="F821" s="696">
        <f>G821+H821+I821+J821</f>
        <v>218451</v>
      </c>
      <c r="G821" s="611">
        <v>208771</v>
      </c>
      <c r="H821" s="612"/>
      <c r="I821" s="612">
        <v>9680</v>
      </c>
      <c r="J821" s="613"/>
      <c r="K821" s="1646">
        <f t="shared" si="140"/>
        <v>1</v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811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0"/>
      </c>
      <c r="L822" s="557"/>
    </row>
    <row r="823" spans="1:12" ht="15.75">
      <c r="A823" s="10">
        <v>180</v>
      </c>
      <c r="B823" s="1303">
        <v>2100</v>
      </c>
      <c r="C823" s="1790" t="s">
        <v>1364</v>
      </c>
      <c r="D823" s="1790"/>
      <c r="E823" s="1624">
        <f aca="true" t="shared" si="147" ref="E823:J823">SUM(E824:E828)</f>
        <v>0</v>
      </c>
      <c r="F823" s="526">
        <f t="shared" si="147"/>
        <v>0</v>
      </c>
      <c r="G823" s="641">
        <f t="shared" si="147"/>
        <v>0</v>
      </c>
      <c r="H823" s="642">
        <f t="shared" si="147"/>
        <v>0</v>
      </c>
      <c r="I823" s="642">
        <f t="shared" si="147"/>
        <v>0</v>
      </c>
      <c r="J823" s="643">
        <f t="shared" si="147"/>
        <v>0</v>
      </c>
      <c r="K823" s="1646">
        <f t="shared" si="140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1193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0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1194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0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1317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0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1196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0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1197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0"/>
      </c>
      <c r="L828" s="557"/>
    </row>
    <row r="829" spans="1:12" ht="15.75">
      <c r="A829" s="10">
        <v>210</v>
      </c>
      <c r="B829" s="1303">
        <v>2200</v>
      </c>
      <c r="C829" s="1790" t="s">
        <v>1198</v>
      </c>
      <c r="D829" s="1790"/>
      <c r="E829" s="1624">
        <f aca="true" t="shared" si="148" ref="E829:J829">SUM(E830:E831)</f>
        <v>0</v>
      </c>
      <c r="F829" s="526">
        <f t="shared" si="148"/>
        <v>0</v>
      </c>
      <c r="G829" s="641">
        <f t="shared" si="148"/>
        <v>0</v>
      </c>
      <c r="H829" s="642">
        <f t="shared" si="148"/>
        <v>0</v>
      </c>
      <c r="I829" s="642">
        <f t="shared" si="148"/>
        <v>0</v>
      </c>
      <c r="J829" s="643">
        <f t="shared" si="148"/>
        <v>0</v>
      </c>
      <c r="K829" s="1646">
        <f t="shared" si="140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1726</v>
      </c>
      <c r="E830" s="685"/>
      <c r="F830" s="694">
        <f aca="true" t="shared" si="149" ref="F830:F835">G830+H830+I830+J830</f>
        <v>0</v>
      </c>
      <c r="G830" s="608"/>
      <c r="H830" s="609"/>
      <c r="I830" s="609"/>
      <c r="J830" s="610"/>
      <c r="K830" s="1646">
        <f t="shared" si="140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1199</v>
      </c>
      <c r="E831" s="691"/>
      <c r="F831" s="695">
        <f t="shared" si="149"/>
        <v>0</v>
      </c>
      <c r="G831" s="620"/>
      <c r="H831" s="621"/>
      <c r="I831" s="621"/>
      <c r="J831" s="622"/>
      <c r="K831" s="1646">
        <f t="shared" si="140"/>
      </c>
      <c r="L831" s="557"/>
    </row>
    <row r="832" spans="1:12" ht="15.75">
      <c r="A832" s="10">
        <v>225</v>
      </c>
      <c r="B832" s="1303">
        <v>2500</v>
      </c>
      <c r="C832" s="1790" t="s">
        <v>1200</v>
      </c>
      <c r="D832" s="1799"/>
      <c r="E832" s="1624"/>
      <c r="F832" s="526">
        <f t="shared" si="149"/>
        <v>0</v>
      </c>
      <c r="G832" s="1418"/>
      <c r="H832" s="1419"/>
      <c r="I832" s="1419"/>
      <c r="J832" s="1420"/>
      <c r="K832" s="1646">
        <f t="shared" si="140"/>
      </c>
      <c r="L832" s="557"/>
    </row>
    <row r="833" spans="1:12" ht="15.75">
      <c r="A833" s="10">
        <v>230</v>
      </c>
      <c r="B833" s="1303">
        <v>2600</v>
      </c>
      <c r="C833" s="1794" t="s">
        <v>1201</v>
      </c>
      <c r="D833" s="1795"/>
      <c r="E833" s="1624"/>
      <c r="F833" s="526">
        <f t="shared" si="149"/>
        <v>0</v>
      </c>
      <c r="G833" s="1418"/>
      <c r="H833" s="1419"/>
      <c r="I833" s="1419"/>
      <c r="J833" s="1420"/>
      <c r="K833" s="1646">
        <f t="shared" si="140"/>
      </c>
      <c r="L833" s="557"/>
    </row>
    <row r="834" spans="1:12" ht="15.75">
      <c r="A834" s="10">
        <v>245</v>
      </c>
      <c r="B834" s="1303">
        <v>2700</v>
      </c>
      <c r="C834" s="1794" t="s">
        <v>1202</v>
      </c>
      <c r="D834" s="1795"/>
      <c r="E834" s="1624"/>
      <c r="F834" s="526">
        <f t="shared" si="149"/>
        <v>0</v>
      </c>
      <c r="G834" s="1418"/>
      <c r="H834" s="1419"/>
      <c r="I834" s="1419"/>
      <c r="J834" s="1420"/>
      <c r="K834" s="1646">
        <f t="shared" si="140"/>
      </c>
      <c r="L834" s="557"/>
    </row>
    <row r="835" spans="1:12" ht="15.75">
      <c r="A835" s="9">
        <v>220</v>
      </c>
      <c r="B835" s="1303">
        <v>2800</v>
      </c>
      <c r="C835" s="1794" t="s">
        <v>1203</v>
      </c>
      <c r="D835" s="1795"/>
      <c r="E835" s="1624"/>
      <c r="F835" s="526">
        <f t="shared" si="149"/>
        <v>0</v>
      </c>
      <c r="G835" s="1418"/>
      <c r="H835" s="1419"/>
      <c r="I835" s="1419"/>
      <c r="J835" s="1420"/>
      <c r="K835" s="1646">
        <f t="shared" si="140"/>
      </c>
      <c r="L835" s="557"/>
    </row>
    <row r="836" spans="1:12" ht="15.75">
      <c r="A836" s="10">
        <v>225</v>
      </c>
      <c r="B836" s="1303">
        <v>2900</v>
      </c>
      <c r="C836" s="1790" t="s">
        <v>1204</v>
      </c>
      <c r="D836" s="1790"/>
      <c r="E836" s="1624">
        <f aca="true" t="shared" si="150" ref="E836:J836">SUM(E837:E842)</f>
        <v>78200</v>
      </c>
      <c r="F836" s="526">
        <f t="shared" si="150"/>
        <v>52585</v>
      </c>
      <c r="G836" s="641">
        <f t="shared" si="150"/>
        <v>52585</v>
      </c>
      <c r="H836" s="642">
        <f t="shared" si="150"/>
        <v>0</v>
      </c>
      <c r="I836" s="642">
        <f t="shared" si="150"/>
        <v>0</v>
      </c>
      <c r="J836" s="643">
        <f t="shared" si="150"/>
        <v>0</v>
      </c>
      <c r="K836" s="1646">
        <f t="shared" si="140"/>
        <v>1</v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1205</v>
      </c>
      <c r="E837" s="685"/>
      <c r="F837" s="694">
        <f aca="true" t="shared" si="151" ref="F837:F842">G837+H837+I837+J837</f>
        <v>0</v>
      </c>
      <c r="G837" s="608"/>
      <c r="H837" s="609"/>
      <c r="I837" s="609"/>
      <c r="J837" s="610"/>
      <c r="K837" s="1646">
        <f t="shared" si="140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1206</v>
      </c>
      <c r="E838" s="1626"/>
      <c r="F838" s="701">
        <f t="shared" si="151"/>
        <v>0</v>
      </c>
      <c r="G838" s="614"/>
      <c r="H838" s="615"/>
      <c r="I838" s="615"/>
      <c r="J838" s="616"/>
      <c r="K838" s="1646">
        <f t="shared" si="140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1207</v>
      </c>
      <c r="E839" s="1628"/>
      <c r="F839" s="705">
        <f t="shared" si="151"/>
        <v>0</v>
      </c>
      <c r="G839" s="813"/>
      <c r="H839" s="814"/>
      <c r="I839" s="814"/>
      <c r="J839" s="789"/>
      <c r="K839" s="1646">
        <f t="shared" si="140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1208</v>
      </c>
      <c r="E840" s="1627"/>
      <c r="F840" s="703">
        <f t="shared" si="151"/>
        <v>0</v>
      </c>
      <c r="G840" s="805"/>
      <c r="H840" s="806"/>
      <c r="I840" s="806"/>
      <c r="J840" s="768"/>
      <c r="K840" s="1646">
        <f t="shared" si="140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1209</v>
      </c>
      <c r="E841" s="1625">
        <v>78200</v>
      </c>
      <c r="F841" s="699">
        <f t="shared" si="151"/>
        <v>52585</v>
      </c>
      <c r="G841" s="617">
        <v>52585</v>
      </c>
      <c r="H841" s="618"/>
      <c r="I841" s="618"/>
      <c r="J841" s="619"/>
      <c r="K841" s="1646">
        <f t="shared" si="140"/>
        <v>1</v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1210</v>
      </c>
      <c r="E842" s="691"/>
      <c r="F842" s="695">
        <f t="shared" si="151"/>
        <v>0</v>
      </c>
      <c r="G842" s="620"/>
      <c r="H842" s="621"/>
      <c r="I842" s="621"/>
      <c r="J842" s="622"/>
      <c r="K842" s="1646">
        <f t="shared" si="140"/>
      </c>
      <c r="L842" s="557"/>
    </row>
    <row r="843" spans="1:12" ht="15.75">
      <c r="A843" s="10">
        <v>265</v>
      </c>
      <c r="B843" s="1303">
        <v>3300</v>
      </c>
      <c r="C843" s="1350" t="s">
        <v>1211</v>
      </c>
      <c r="D843" s="1651"/>
      <c r="E843" s="1624">
        <f aca="true" t="shared" si="152" ref="E843:J843">SUM(E844:E849)</f>
        <v>0</v>
      </c>
      <c r="F843" s="526">
        <f t="shared" si="152"/>
        <v>0</v>
      </c>
      <c r="G843" s="641">
        <f t="shared" si="152"/>
        <v>0</v>
      </c>
      <c r="H843" s="642">
        <f t="shared" si="152"/>
        <v>0</v>
      </c>
      <c r="I843" s="642">
        <f t="shared" si="152"/>
        <v>0</v>
      </c>
      <c r="J843" s="643">
        <f t="shared" si="152"/>
        <v>0</v>
      </c>
      <c r="K843" s="1646">
        <f t="shared" si="140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1212</v>
      </c>
      <c r="E844" s="685"/>
      <c r="F844" s="694">
        <f aca="true" t="shared" si="153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0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1318</v>
      </c>
      <c r="E845" s="687"/>
      <c r="F845" s="696">
        <f t="shared" si="153"/>
        <v>0</v>
      </c>
      <c r="G845" s="611"/>
      <c r="H845" s="612"/>
      <c r="I845" s="1607">
        <v>0</v>
      </c>
      <c r="J845" s="821">
        <v>0</v>
      </c>
      <c r="K845" s="1646">
        <f t="shared" si="140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1213</v>
      </c>
      <c r="E846" s="687"/>
      <c r="F846" s="696">
        <f t="shared" si="153"/>
        <v>0</v>
      </c>
      <c r="G846" s="611"/>
      <c r="H846" s="612"/>
      <c r="I846" s="1607">
        <v>0</v>
      </c>
      <c r="J846" s="821">
        <v>0</v>
      </c>
      <c r="K846" s="1646">
        <f t="shared" si="140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1214</v>
      </c>
      <c r="E847" s="687"/>
      <c r="F847" s="696">
        <f t="shared" si="153"/>
        <v>0</v>
      </c>
      <c r="G847" s="611"/>
      <c r="H847" s="612"/>
      <c r="I847" s="1607">
        <v>0</v>
      </c>
      <c r="J847" s="821">
        <v>0</v>
      </c>
      <c r="K847" s="1646">
        <f t="shared" si="140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1215</v>
      </c>
      <c r="E848" s="687"/>
      <c r="F848" s="696">
        <f t="shared" si="153"/>
        <v>0</v>
      </c>
      <c r="G848" s="611"/>
      <c r="H848" s="612"/>
      <c r="I848" s="1607">
        <v>0</v>
      </c>
      <c r="J848" s="821">
        <v>0</v>
      </c>
      <c r="K848" s="1646">
        <f t="shared" si="140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1216</v>
      </c>
      <c r="E849" s="691"/>
      <c r="F849" s="695">
        <f t="shared" si="153"/>
        <v>0</v>
      </c>
      <c r="G849" s="620"/>
      <c r="H849" s="621"/>
      <c r="I849" s="1609">
        <v>0</v>
      </c>
      <c r="J849" s="1614">
        <v>0</v>
      </c>
      <c r="K849" s="1646">
        <f t="shared" si="140"/>
      </c>
      <c r="L849" s="557"/>
    </row>
    <row r="850" spans="1:12" ht="15.75">
      <c r="A850" s="10">
        <v>375</v>
      </c>
      <c r="B850" s="1303">
        <v>3900</v>
      </c>
      <c r="C850" s="1790" t="s">
        <v>1217</v>
      </c>
      <c r="D850" s="1790"/>
      <c r="E850" s="1624"/>
      <c r="F850" s="526">
        <f t="shared" si="153"/>
        <v>0</v>
      </c>
      <c r="G850" s="1418"/>
      <c r="H850" s="1419"/>
      <c r="I850" s="1419"/>
      <c r="J850" s="1420"/>
      <c r="K850" s="1646">
        <f aca="true" t="shared" si="154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0" t="s">
        <v>1218</v>
      </c>
      <c r="D851" s="1790"/>
      <c r="E851" s="1624"/>
      <c r="F851" s="526">
        <f t="shared" si="153"/>
        <v>0</v>
      </c>
      <c r="G851" s="1418"/>
      <c r="H851" s="1419"/>
      <c r="I851" s="1419"/>
      <c r="J851" s="1420"/>
      <c r="K851" s="1646">
        <f t="shared" si="154"/>
      </c>
      <c r="L851" s="557"/>
    </row>
    <row r="852" spans="1:12" ht="15.75">
      <c r="A852" s="10">
        <v>385</v>
      </c>
      <c r="B852" s="1303">
        <v>4100</v>
      </c>
      <c r="C852" s="1790" t="s">
        <v>1219</v>
      </c>
      <c r="D852" s="1790"/>
      <c r="E852" s="1624"/>
      <c r="F852" s="526">
        <f t="shared" si="153"/>
        <v>0</v>
      </c>
      <c r="G852" s="1418"/>
      <c r="H852" s="1419"/>
      <c r="I852" s="1419"/>
      <c r="J852" s="1420"/>
      <c r="K852" s="1646">
        <f t="shared" si="154"/>
      </c>
      <c r="L852" s="557"/>
    </row>
    <row r="853" spans="1:12" ht="15.75">
      <c r="A853" s="10">
        <v>390</v>
      </c>
      <c r="B853" s="1303">
        <v>4200</v>
      </c>
      <c r="C853" s="1790" t="s">
        <v>1220</v>
      </c>
      <c r="D853" s="1790"/>
      <c r="E853" s="1624">
        <f aca="true" t="shared" si="155" ref="E853:J853">SUM(E854:E859)</f>
        <v>0</v>
      </c>
      <c r="F853" s="526">
        <f t="shared" si="155"/>
        <v>0</v>
      </c>
      <c r="G853" s="641">
        <f t="shared" si="155"/>
        <v>0</v>
      </c>
      <c r="H853" s="642">
        <f t="shared" si="155"/>
        <v>0</v>
      </c>
      <c r="I853" s="642">
        <f t="shared" si="155"/>
        <v>0</v>
      </c>
      <c r="J853" s="643">
        <f t="shared" si="155"/>
        <v>0</v>
      </c>
      <c r="K853" s="1646">
        <f t="shared" si="154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1221</v>
      </c>
      <c r="E854" s="685"/>
      <c r="F854" s="694">
        <f aca="true" t="shared" si="156" ref="F854:F859">G854+H854+I854+J854</f>
        <v>0</v>
      </c>
      <c r="G854" s="608"/>
      <c r="H854" s="609"/>
      <c r="I854" s="609"/>
      <c r="J854" s="610"/>
      <c r="K854" s="1646">
        <f t="shared" si="154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1222</v>
      </c>
      <c r="E855" s="687"/>
      <c r="F855" s="696">
        <f t="shared" si="156"/>
        <v>0</v>
      </c>
      <c r="G855" s="611"/>
      <c r="H855" s="612"/>
      <c r="I855" s="612"/>
      <c r="J855" s="613"/>
      <c r="K855" s="1646">
        <f t="shared" si="154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1223</v>
      </c>
      <c r="E856" s="687"/>
      <c r="F856" s="696">
        <f t="shared" si="156"/>
        <v>0</v>
      </c>
      <c r="G856" s="611"/>
      <c r="H856" s="612"/>
      <c r="I856" s="612"/>
      <c r="J856" s="613"/>
      <c r="K856" s="1646">
        <f t="shared" si="154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1224</v>
      </c>
      <c r="E857" s="687"/>
      <c r="F857" s="696">
        <f t="shared" si="156"/>
        <v>0</v>
      </c>
      <c r="G857" s="611"/>
      <c r="H857" s="612"/>
      <c r="I857" s="612"/>
      <c r="J857" s="613"/>
      <c r="K857" s="1646">
        <f t="shared" si="154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1225</v>
      </c>
      <c r="E858" s="687"/>
      <c r="F858" s="696">
        <f t="shared" si="156"/>
        <v>0</v>
      </c>
      <c r="G858" s="611"/>
      <c r="H858" s="612"/>
      <c r="I858" s="612"/>
      <c r="J858" s="613"/>
      <c r="K858" s="1646">
        <f t="shared" si="154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1226</v>
      </c>
      <c r="E859" s="691"/>
      <c r="F859" s="695">
        <f t="shared" si="156"/>
        <v>0</v>
      </c>
      <c r="G859" s="620"/>
      <c r="H859" s="621"/>
      <c r="I859" s="621"/>
      <c r="J859" s="622"/>
      <c r="K859" s="1646">
        <f t="shared" si="154"/>
      </c>
      <c r="L859" s="557"/>
    </row>
    <row r="860" spans="1:12" ht="15.75">
      <c r="A860" s="8">
        <v>402</v>
      </c>
      <c r="B860" s="1303">
        <v>4300</v>
      </c>
      <c r="C860" s="1790" t="s">
        <v>1227</v>
      </c>
      <c r="D860" s="1790"/>
      <c r="E860" s="1624">
        <f aca="true" t="shared" si="157" ref="E860:J860">SUM(E861:E863)</f>
        <v>0</v>
      </c>
      <c r="F860" s="526">
        <f t="shared" si="157"/>
        <v>0</v>
      </c>
      <c r="G860" s="641">
        <f t="shared" si="157"/>
        <v>0</v>
      </c>
      <c r="H860" s="642">
        <f t="shared" si="157"/>
        <v>0</v>
      </c>
      <c r="I860" s="642">
        <f t="shared" si="157"/>
        <v>0</v>
      </c>
      <c r="J860" s="643">
        <f t="shared" si="157"/>
        <v>0</v>
      </c>
      <c r="K860" s="1646">
        <f t="shared" si="154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1228</v>
      </c>
      <c r="E861" s="685"/>
      <c r="F861" s="694">
        <f aca="true" t="shared" si="158" ref="F861:F866">G861+H861+I861+J861</f>
        <v>0</v>
      </c>
      <c r="G861" s="608"/>
      <c r="H861" s="609"/>
      <c r="I861" s="609"/>
      <c r="J861" s="610"/>
      <c r="K861" s="1646">
        <f t="shared" si="154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1319</v>
      </c>
      <c r="E862" s="687"/>
      <c r="F862" s="696">
        <f t="shared" si="158"/>
        <v>0</v>
      </c>
      <c r="G862" s="611"/>
      <c r="H862" s="612"/>
      <c r="I862" s="612"/>
      <c r="J862" s="613"/>
      <c r="K862" s="1646">
        <f t="shared" si="154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1230</v>
      </c>
      <c r="E863" s="691"/>
      <c r="F863" s="695">
        <f t="shared" si="158"/>
        <v>0</v>
      </c>
      <c r="G863" s="620"/>
      <c r="H863" s="621"/>
      <c r="I863" s="621"/>
      <c r="J863" s="622"/>
      <c r="K863" s="1646">
        <f t="shared" si="154"/>
      </c>
      <c r="L863" s="557"/>
    </row>
    <row r="864" spans="1:12" ht="15.75">
      <c r="A864" s="9">
        <v>450</v>
      </c>
      <c r="B864" s="1303">
        <v>4400</v>
      </c>
      <c r="C864" s="1790" t="s">
        <v>1231</v>
      </c>
      <c r="D864" s="1790"/>
      <c r="E864" s="1624"/>
      <c r="F864" s="526">
        <f t="shared" si="158"/>
        <v>0</v>
      </c>
      <c r="G864" s="1418"/>
      <c r="H864" s="1419"/>
      <c r="I864" s="1419"/>
      <c r="J864" s="1420"/>
      <c r="K864" s="1646">
        <f t="shared" si="154"/>
      </c>
      <c r="L864" s="557"/>
    </row>
    <row r="865" spans="1:12" ht="15.75">
      <c r="A865" s="9">
        <v>495</v>
      </c>
      <c r="B865" s="1303">
        <v>4500</v>
      </c>
      <c r="C865" s="1790" t="s">
        <v>1294</v>
      </c>
      <c r="D865" s="1790"/>
      <c r="E865" s="1624"/>
      <c r="F865" s="526">
        <f t="shared" si="158"/>
        <v>0</v>
      </c>
      <c r="G865" s="1418"/>
      <c r="H865" s="1419"/>
      <c r="I865" s="1419"/>
      <c r="J865" s="1420"/>
      <c r="K865" s="1646">
        <f t="shared" si="154"/>
      </c>
      <c r="L865" s="557"/>
    </row>
    <row r="866" spans="1:12" ht="15.75">
      <c r="A866" s="10">
        <v>500</v>
      </c>
      <c r="B866" s="1303">
        <v>4600</v>
      </c>
      <c r="C866" s="1794" t="s">
        <v>1232</v>
      </c>
      <c r="D866" s="1795"/>
      <c r="E866" s="1624">
        <v>360000</v>
      </c>
      <c r="F866" s="526">
        <f t="shared" si="158"/>
        <v>355206</v>
      </c>
      <c r="G866" s="1418">
        <v>355206</v>
      </c>
      <c r="H866" s="1419"/>
      <c r="I866" s="1419"/>
      <c r="J866" s="1420"/>
      <c r="K866" s="1646">
        <f t="shared" si="154"/>
        <v>1</v>
      </c>
      <c r="L866" s="557"/>
    </row>
    <row r="867" spans="1:12" ht="15.75">
      <c r="A867" s="10">
        <v>505</v>
      </c>
      <c r="B867" s="1303">
        <v>4900</v>
      </c>
      <c r="C867" s="1790" t="s">
        <v>812</v>
      </c>
      <c r="D867" s="1790"/>
      <c r="E867" s="1624">
        <f aca="true" t="shared" si="159" ref="E867:J867">+E868+E869</f>
        <v>0</v>
      </c>
      <c r="F867" s="526">
        <f t="shared" si="159"/>
        <v>0</v>
      </c>
      <c r="G867" s="641">
        <f t="shared" si="159"/>
        <v>0</v>
      </c>
      <c r="H867" s="642">
        <f t="shared" si="159"/>
        <v>0</v>
      </c>
      <c r="I867" s="642">
        <f t="shared" si="159"/>
        <v>0</v>
      </c>
      <c r="J867" s="643">
        <f t="shared" si="159"/>
        <v>0</v>
      </c>
      <c r="K867" s="1646">
        <f t="shared" si="154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813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4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814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4"/>
      </c>
      <c r="L869" s="557"/>
    </row>
    <row r="870" spans="1:12" ht="15.75">
      <c r="A870" s="10">
        <v>520</v>
      </c>
      <c r="B870" s="1357">
        <v>5100</v>
      </c>
      <c r="C870" s="1796" t="s">
        <v>1233</v>
      </c>
      <c r="D870" s="1796"/>
      <c r="E870" s="1624">
        <v>460656</v>
      </c>
      <c r="F870" s="526">
        <f>G870+H870+I870+J870</f>
        <v>16015</v>
      </c>
      <c r="G870" s="1418">
        <v>16015</v>
      </c>
      <c r="H870" s="1419"/>
      <c r="I870" s="1419"/>
      <c r="J870" s="1420"/>
      <c r="K870" s="1646">
        <f t="shared" si="154"/>
        <v>1</v>
      </c>
      <c r="L870" s="557"/>
    </row>
    <row r="871" spans="1:12" ht="15.75">
      <c r="A871" s="10">
        <v>525</v>
      </c>
      <c r="B871" s="1357">
        <v>5200</v>
      </c>
      <c r="C871" s="1796" t="s">
        <v>1234</v>
      </c>
      <c r="D871" s="1796"/>
      <c r="E871" s="1624">
        <f aca="true" t="shared" si="160" ref="E871:J871">SUM(E872:E878)</f>
        <v>7250000</v>
      </c>
      <c r="F871" s="526">
        <f t="shared" si="160"/>
        <v>624072</v>
      </c>
      <c r="G871" s="641">
        <f t="shared" si="160"/>
        <v>615342</v>
      </c>
      <c r="H871" s="642">
        <f t="shared" si="160"/>
        <v>0</v>
      </c>
      <c r="I871" s="642">
        <f t="shared" si="160"/>
        <v>8730</v>
      </c>
      <c r="J871" s="643">
        <f t="shared" si="160"/>
        <v>0</v>
      </c>
      <c r="K871" s="1646">
        <f t="shared" si="154"/>
        <v>1</v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1235</v>
      </c>
      <c r="E872" s="685">
        <v>665000</v>
      </c>
      <c r="F872" s="694">
        <f aca="true" t="shared" si="161" ref="F872:F878">G872+H872+I872+J872</f>
        <v>39577</v>
      </c>
      <c r="G872" s="608">
        <v>39577</v>
      </c>
      <c r="H872" s="609"/>
      <c r="I872" s="609"/>
      <c r="J872" s="610"/>
      <c r="K872" s="1646">
        <f t="shared" si="154"/>
        <v>1</v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1236</v>
      </c>
      <c r="E873" s="687"/>
      <c r="F873" s="696">
        <f t="shared" si="161"/>
        <v>0</v>
      </c>
      <c r="G873" s="611"/>
      <c r="H873" s="612"/>
      <c r="I873" s="612"/>
      <c r="J873" s="613"/>
      <c r="K873" s="1646">
        <f t="shared" si="154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>
        <v>5645000</v>
      </c>
      <c r="F874" s="696">
        <f t="shared" si="161"/>
        <v>566735</v>
      </c>
      <c r="G874" s="611">
        <v>559625</v>
      </c>
      <c r="H874" s="612"/>
      <c r="I874" s="612">
        <v>7110</v>
      </c>
      <c r="J874" s="613"/>
      <c r="K874" s="1646">
        <f t="shared" si="154"/>
        <v>1</v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>
        <v>800000</v>
      </c>
      <c r="F875" s="696">
        <f t="shared" si="161"/>
        <v>0</v>
      </c>
      <c r="G875" s="611"/>
      <c r="H875" s="612"/>
      <c r="I875" s="612"/>
      <c r="J875" s="613"/>
      <c r="K875" s="1646">
        <f t="shared" si="154"/>
        <v>1</v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>
        <v>10000</v>
      </c>
      <c r="F876" s="696">
        <f t="shared" si="161"/>
        <v>2340</v>
      </c>
      <c r="G876" s="611">
        <v>2340</v>
      </c>
      <c r="H876" s="612"/>
      <c r="I876" s="612"/>
      <c r="J876" s="613"/>
      <c r="K876" s="1646">
        <f t="shared" si="154"/>
        <v>1</v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>
        <v>90000</v>
      </c>
      <c r="F877" s="696">
        <f t="shared" si="161"/>
        <v>0</v>
      </c>
      <c r="G877" s="611"/>
      <c r="H877" s="612"/>
      <c r="I877" s="612"/>
      <c r="J877" s="613"/>
      <c r="K877" s="1646">
        <f t="shared" si="154"/>
        <v>1</v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>
        <v>40000</v>
      </c>
      <c r="F878" s="695">
        <f t="shared" si="161"/>
        <v>15420</v>
      </c>
      <c r="G878" s="620">
        <v>13800</v>
      </c>
      <c r="H878" s="621"/>
      <c r="I878" s="621">
        <v>1620</v>
      </c>
      <c r="J878" s="622"/>
      <c r="K878" s="1646">
        <f t="shared" si="154"/>
        <v>1</v>
      </c>
      <c r="L878" s="557"/>
    </row>
    <row r="879" spans="1:12" ht="15.75">
      <c r="A879" s="9">
        <v>685</v>
      </c>
      <c r="B879" s="1357">
        <v>5300</v>
      </c>
      <c r="C879" s="1796" t="s">
        <v>285</v>
      </c>
      <c r="D879" s="1796"/>
      <c r="E879" s="1624">
        <f aca="true" t="shared" si="162" ref="E879:J879">SUM(E880:E881)</f>
        <v>13478715</v>
      </c>
      <c r="F879" s="526">
        <f t="shared" si="162"/>
        <v>8214116</v>
      </c>
      <c r="G879" s="641">
        <f t="shared" si="162"/>
        <v>8214116</v>
      </c>
      <c r="H879" s="642">
        <f t="shared" si="162"/>
        <v>0</v>
      </c>
      <c r="I879" s="642">
        <f t="shared" si="162"/>
        <v>0</v>
      </c>
      <c r="J879" s="643">
        <f t="shared" si="162"/>
        <v>0</v>
      </c>
      <c r="K879" s="1646">
        <f t="shared" si="154"/>
        <v>1</v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1727</v>
      </c>
      <c r="E880" s="685">
        <v>200000</v>
      </c>
      <c r="F880" s="694">
        <f>G880+H880+I880+J880</f>
        <v>156465</v>
      </c>
      <c r="G880" s="608">
        <v>156465</v>
      </c>
      <c r="H880" s="609"/>
      <c r="I880" s="609"/>
      <c r="J880" s="610"/>
      <c r="K880" s="1646">
        <f t="shared" si="154"/>
        <v>1</v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>
        <v>13278715</v>
      </c>
      <c r="F881" s="695">
        <f>G881+H881+I881+J881</f>
        <v>8057651</v>
      </c>
      <c r="G881" s="620">
        <v>8057651</v>
      </c>
      <c r="H881" s="621"/>
      <c r="I881" s="621"/>
      <c r="J881" s="622"/>
      <c r="K881" s="1646">
        <f t="shared" si="154"/>
        <v>1</v>
      </c>
      <c r="L881" s="557"/>
    </row>
    <row r="882" spans="1:12" ht="15.75">
      <c r="A882" s="9">
        <v>700</v>
      </c>
      <c r="B882" s="1357">
        <v>5400</v>
      </c>
      <c r="C882" s="1796" t="s">
        <v>1250</v>
      </c>
      <c r="D882" s="1796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4"/>
      </c>
      <c r="L882" s="557"/>
    </row>
    <row r="883" spans="1:12" ht="15.75">
      <c r="A883" s="9">
        <v>710</v>
      </c>
      <c r="B883" s="1303">
        <v>5500</v>
      </c>
      <c r="C883" s="1790" t="s">
        <v>1251</v>
      </c>
      <c r="D883" s="1790"/>
      <c r="E883" s="1624">
        <f aca="true" t="shared" si="163" ref="E883:J883">SUM(E884:E887)</f>
        <v>0</v>
      </c>
      <c r="F883" s="526">
        <f t="shared" si="163"/>
        <v>0</v>
      </c>
      <c r="G883" s="641">
        <f t="shared" si="163"/>
        <v>0</v>
      </c>
      <c r="H883" s="642">
        <f t="shared" si="163"/>
        <v>0</v>
      </c>
      <c r="I883" s="642">
        <f t="shared" si="163"/>
        <v>0</v>
      </c>
      <c r="J883" s="643">
        <f t="shared" si="163"/>
        <v>0</v>
      </c>
      <c r="K883" s="1646">
        <f t="shared" si="154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1252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4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1253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4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1254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4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1255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4"/>
      </c>
      <c r="L887" s="557"/>
    </row>
    <row r="888" spans="1:12" ht="15.75">
      <c r="A888" s="10">
        <v>735</v>
      </c>
      <c r="B888" s="1357">
        <v>5700</v>
      </c>
      <c r="C888" s="1791" t="s">
        <v>1797</v>
      </c>
      <c r="D888" s="1792"/>
      <c r="E888" s="1624">
        <f aca="true" t="shared" si="164" ref="E888:J888">SUM(E889:E891)</f>
        <v>0</v>
      </c>
      <c r="F888" s="526">
        <f t="shared" si="164"/>
        <v>0</v>
      </c>
      <c r="G888" s="641">
        <f t="shared" si="164"/>
        <v>0</v>
      </c>
      <c r="H888" s="642">
        <f t="shared" si="164"/>
        <v>0</v>
      </c>
      <c r="I888" s="642">
        <f t="shared" si="164"/>
        <v>0</v>
      </c>
      <c r="J888" s="643">
        <f t="shared" si="164"/>
        <v>0</v>
      </c>
      <c r="K888" s="1646">
        <f t="shared" si="154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1257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4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1258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4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1259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4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4"/>
      </c>
      <c r="L892" s="557"/>
    </row>
    <row r="893" spans="1:12" ht="15.75">
      <c r="A893" s="10">
        <v>760</v>
      </c>
      <c r="B893" s="1372">
        <v>98</v>
      </c>
      <c r="C893" s="1822" t="s">
        <v>1260</v>
      </c>
      <c r="D893" s="1823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4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4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4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4"/>
      </c>
      <c r="L896" s="557"/>
    </row>
    <row r="897" spans="1:12" ht="16.5" thickBot="1">
      <c r="A897" s="10">
        <v>785</v>
      </c>
      <c r="B897" s="1379"/>
      <c r="C897" s="1379" t="s">
        <v>665</v>
      </c>
      <c r="D897" s="1380">
        <f>+B897</f>
        <v>0</v>
      </c>
      <c r="E897" s="539">
        <f aca="true" t="shared" si="165" ref="E897:J897">SUM(E785,E788,E794,E800,E801,E819,E823,E829,E832,E833,E834,E835,E836,E843,E850,E851,E852,E853,E860,E864,E865,E866,E867,E870,E871,E879,E882,E883,E888)+E893</f>
        <v>72727000</v>
      </c>
      <c r="F897" s="540">
        <f t="shared" si="165"/>
        <v>40614337</v>
      </c>
      <c r="G897" s="829">
        <f t="shared" si="165"/>
        <v>34576739</v>
      </c>
      <c r="H897" s="830">
        <f t="shared" si="165"/>
        <v>0</v>
      </c>
      <c r="I897" s="830">
        <f t="shared" si="165"/>
        <v>971395</v>
      </c>
      <c r="J897" s="831">
        <f t="shared" si="165"/>
        <v>5066203</v>
      </c>
      <c r="K897" s="1646">
        <f t="shared" si="154"/>
        <v>1</v>
      </c>
      <c r="L897" s="1638" t="str">
        <f>LEFT(C782,1)</f>
        <v>7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6" t="str">
        <f>$B$7</f>
        <v>ОТЧЕТНИ ДАННИ ПО ЕБК ЗА ИЗПЪЛНЕНИЕТО НА БЮДЖЕТА</v>
      </c>
      <c r="C901" s="1787"/>
      <c r="D901" s="1787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1010</v>
      </c>
      <c r="F902" s="1255" t="s">
        <v>877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1" t="str">
        <f>$B$9</f>
        <v>БЪЛГАРСКА НАЦИОНАЛНА ТЕЛЕВИЗИЯ</v>
      </c>
      <c r="C903" s="1782"/>
      <c r="D903" s="1783"/>
      <c r="E903" s="1165">
        <f>$E$9</f>
        <v>42005</v>
      </c>
      <c r="F903" s="1259">
        <f>$F$9</f>
        <v>42247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19" t="str">
        <f>$B$12</f>
        <v>Българска национална телевизия</v>
      </c>
      <c r="C906" s="1820"/>
      <c r="D906" s="1821"/>
      <c r="E906" s="1262" t="s">
        <v>1776</v>
      </c>
      <c r="F906" s="1385" t="str">
        <f>$F$12</f>
        <v>6100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1896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1320</v>
      </c>
      <c r="E909" s="848"/>
      <c r="F909" s="1391" t="s">
        <v>1013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1262</v>
      </c>
      <c r="C910" s="1393" t="s">
        <v>1263</v>
      </c>
      <c r="D910" s="1394" t="s">
        <v>1264</v>
      </c>
      <c r="E910" s="1395" t="s">
        <v>1265</v>
      </c>
      <c r="F910" s="1396" t="s">
        <v>1266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1267</v>
      </c>
      <c r="D911" s="1399" t="s">
        <v>1268</v>
      </c>
      <c r="E911" s="1423">
        <v>1323</v>
      </c>
      <c r="F911" s="1424">
        <v>1284</v>
      </c>
      <c r="G911" s="849"/>
      <c r="H911" s="849"/>
      <c r="I911" s="849"/>
      <c r="J911" s="849"/>
      <c r="K911" s="213">
        <f aca="true" t="shared" si="166" ref="K911:K932">(IF($E911&lt;&gt;0,$K$2,IF($F911&lt;&gt;0,$K$2,"")))</f>
        <v>1</v>
      </c>
      <c r="L911" s="556"/>
    </row>
    <row r="912" spans="1:12" ht="15.75">
      <c r="A912" s="10"/>
      <c r="B912" s="1400"/>
      <c r="C912" s="1401" t="s">
        <v>1269</v>
      </c>
      <c r="D912" s="1402" t="s">
        <v>1270</v>
      </c>
      <c r="E912" s="1425">
        <v>1323</v>
      </c>
      <c r="F912" s="1426">
        <v>1284</v>
      </c>
      <c r="G912" s="849"/>
      <c r="H912" s="849"/>
      <c r="I912" s="849"/>
      <c r="J912" s="849"/>
      <c r="K912" s="213">
        <f t="shared" si="166"/>
        <v>1</v>
      </c>
      <c r="L912" s="556"/>
    </row>
    <row r="913" spans="1:12" ht="15.75">
      <c r="A913" s="10"/>
      <c r="B913" s="1403"/>
      <c r="C913" s="1404" t="s">
        <v>1271</v>
      </c>
      <c r="D913" s="1405" t="s">
        <v>1272</v>
      </c>
      <c r="E913" s="1427"/>
      <c r="F913" s="1428"/>
      <c r="G913" s="849"/>
      <c r="H913" s="849"/>
      <c r="I913" s="849"/>
      <c r="J913" s="849"/>
      <c r="K913" s="213">
        <f t="shared" si="166"/>
      </c>
      <c r="L913" s="556"/>
    </row>
    <row r="914" spans="1:12" ht="15.75">
      <c r="A914" s="10"/>
      <c r="B914" s="1397"/>
      <c r="C914" s="1398" t="s">
        <v>1273</v>
      </c>
      <c r="D914" s="1399" t="s">
        <v>1274</v>
      </c>
      <c r="E914" s="1429">
        <v>1323</v>
      </c>
      <c r="F914" s="1430">
        <v>1290</v>
      </c>
      <c r="G914" s="849"/>
      <c r="H914" s="849"/>
      <c r="I914" s="849"/>
      <c r="J914" s="849"/>
      <c r="K914" s="213">
        <f t="shared" si="166"/>
        <v>1</v>
      </c>
      <c r="L914" s="556"/>
    </row>
    <row r="915" spans="1:12" ht="15.75">
      <c r="A915" s="10"/>
      <c r="B915" s="1400"/>
      <c r="C915" s="1401" t="s">
        <v>1275</v>
      </c>
      <c r="D915" s="1402" t="s">
        <v>1270</v>
      </c>
      <c r="E915" s="1425">
        <v>1323</v>
      </c>
      <c r="F915" s="1426">
        <v>1290</v>
      </c>
      <c r="G915" s="849"/>
      <c r="H915" s="849"/>
      <c r="I915" s="849"/>
      <c r="J915" s="849"/>
      <c r="K915" s="213">
        <f t="shared" si="166"/>
        <v>1</v>
      </c>
      <c r="L915" s="556"/>
    </row>
    <row r="916" spans="1:12" ht="15.75">
      <c r="A916" s="10"/>
      <c r="B916" s="1406"/>
      <c r="C916" s="1407" t="s">
        <v>1276</v>
      </c>
      <c r="D916" s="1408" t="s">
        <v>1277</v>
      </c>
      <c r="E916" s="1431"/>
      <c r="F916" s="1432"/>
      <c r="G916" s="849"/>
      <c r="H916" s="849"/>
      <c r="I916" s="849"/>
      <c r="J916" s="849"/>
      <c r="K916" s="213">
        <f t="shared" si="166"/>
      </c>
      <c r="L916" s="556"/>
    </row>
    <row r="917" spans="1:12" ht="15.75">
      <c r="A917" s="10"/>
      <c r="B917" s="1397"/>
      <c r="C917" s="1398" t="s">
        <v>1278</v>
      </c>
      <c r="D917" s="1399" t="s">
        <v>1279</v>
      </c>
      <c r="E917" s="1433">
        <v>15506</v>
      </c>
      <c r="F917" s="1434">
        <v>9629</v>
      </c>
      <c r="G917" s="849"/>
      <c r="H917" s="849"/>
      <c r="I917" s="849"/>
      <c r="J917" s="849"/>
      <c r="K917" s="213">
        <f t="shared" si="166"/>
        <v>1</v>
      </c>
      <c r="L917" s="556"/>
    </row>
    <row r="918" spans="1:12" ht="15.75">
      <c r="A918" s="10"/>
      <c r="B918" s="1400"/>
      <c r="C918" s="1409" t="s">
        <v>1280</v>
      </c>
      <c r="D918" s="1410" t="s">
        <v>1281</v>
      </c>
      <c r="E918" s="1435">
        <v>15506</v>
      </c>
      <c r="F918" s="1436">
        <v>9629</v>
      </c>
      <c r="G918" s="849"/>
      <c r="H918" s="849"/>
      <c r="I918" s="849"/>
      <c r="J918" s="849"/>
      <c r="K918" s="213">
        <f t="shared" si="166"/>
        <v>1</v>
      </c>
      <c r="L918" s="556"/>
    </row>
    <row r="919" spans="1:12" ht="15.75">
      <c r="A919" s="10"/>
      <c r="B919" s="1406"/>
      <c r="C919" s="1404" t="s">
        <v>1282</v>
      </c>
      <c r="D919" s="1405" t="s">
        <v>1283</v>
      </c>
      <c r="E919" s="1437"/>
      <c r="F919" s="1438"/>
      <c r="G919" s="849"/>
      <c r="H919" s="849"/>
      <c r="I919" s="849"/>
      <c r="J919" s="849"/>
      <c r="K919" s="213">
        <f t="shared" si="166"/>
      </c>
      <c r="L919" s="556"/>
    </row>
    <row r="920" spans="1:12" ht="15.75">
      <c r="A920" s="10"/>
      <c r="B920" s="1397"/>
      <c r="C920" s="1398" t="s">
        <v>1284</v>
      </c>
      <c r="D920" s="1399" t="s">
        <v>1285</v>
      </c>
      <c r="E920" s="1429">
        <v>206</v>
      </c>
      <c r="F920" s="1430">
        <v>203</v>
      </c>
      <c r="G920" s="849"/>
      <c r="H920" s="849"/>
      <c r="I920" s="849"/>
      <c r="J920" s="849"/>
      <c r="K920" s="213">
        <f t="shared" si="166"/>
        <v>1</v>
      </c>
      <c r="L920" s="556"/>
    </row>
    <row r="921" spans="1:12" ht="15.75">
      <c r="A921" s="10"/>
      <c r="B921" s="1400"/>
      <c r="C921" s="1409" t="s">
        <v>1286</v>
      </c>
      <c r="D921" s="1410" t="s">
        <v>1287</v>
      </c>
      <c r="E921" s="1439">
        <v>121</v>
      </c>
      <c r="F921" s="1440">
        <v>118</v>
      </c>
      <c r="G921" s="849"/>
      <c r="H921" s="849"/>
      <c r="I921" s="849"/>
      <c r="J921" s="849"/>
      <c r="K921" s="213">
        <f t="shared" si="166"/>
        <v>1</v>
      </c>
      <c r="L921" s="556"/>
    </row>
    <row r="922" spans="1:12" ht="15.75">
      <c r="A922" s="10"/>
      <c r="B922" s="1406"/>
      <c r="C922" s="1404" t="s">
        <v>1288</v>
      </c>
      <c r="D922" s="1405" t="s">
        <v>1289</v>
      </c>
      <c r="E922" s="1427"/>
      <c r="F922" s="1428"/>
      <c r="G922" s="849"/>
      <c r="H922" s="849"/>
      <c r="I922" s="849"/>
      <c r="J922" s="849"/>
      <c r="K922" s="213">
        <f t="shared" si="166"/>
      </c>
      <c r="L922" s="556"/>
    </row>
    <row r="923" spans="1:12" ht="15.75">
      <c r="A923" s="12"/>
      <c r="B923" s="1397"/>
      <c r="C923" s="1398" t="s">
        <v>1290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6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6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6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6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6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6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6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6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6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>
        <v>35040</v>
      </c>
      <c r="F932" s="1444">
        <v>23326</v>
      </c>
      <c r="G932" s="849"/>
      <c r="H932" s="849"/>
      <c r="I932" s="849"/>
      <c r="J932" s="849"/>
      <c r="K932" s="213">
        <f t="shared" si="166"/>
        <v>1</v>
      </c>
      <c r="L932" s="556"/>
    </row>
    <row r="933" spans="1:12" ht="16.5" thickTop="1">
      <c r="A933" s="12">
        <v>930</v>
      </c>
      <c r="B933" s="1414" t="s">
        <v>875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3" t="s">
        <v>378</v>
      </c>
      <c r="C934" s="1793"/>
      <c r="D934" s="1793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1308</v>
      </c>
      <c r="B1" s="30">
        <v>169</v>
      </c>
      <c r="I1" s="30"/>
    </row>
    <row r="2" spans="1:9" ht="12.75">
      <c r="A2" s="30" t="s">
        <v>1309</v>
      </c>
      <c r="B2" s="30" t="s">
        <v>1925</v>
      </c>
      <c r="I2" s="30"/>
    </row>
    <row r="3" spans="1:9" ht="12.75">
      <c r="A3" s="30" t="s">
        <v>1310</v>
      </c>
      <c r="B3" s="30" t="s">
        <v>1923</v>
      </c>
      <c r="I3" s="30"/>
    </row>
    <row r="4" spans="1:9" ht="15.75">
      <c r="A4" s="30" t="s">
        <v>1311</v>
      </c>
      <c r="B4" s="30" t="s">
        <v>1753</v>
      </c>
      <c r="C4" s="35"/>
      <c r="I4" s="30"/>
    </row>
    <row r="5" spans="1:3" ht="31.5" customHeight="1">
      <c r="A5" s="30" t="s">
        <v>1312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1924</v>
      </c>
      <c r="I8" s="30"/>
    </row>
    <row r="9" ht="12.75">
      <c r="I9" s="30"/>
    </row>
    <row r="10" ht="12.75">
      <c r="I10" s="30"/>
    </row>
    <row r="11" spans="1:19" ht="18">
      <c r="A11" s="30" t="s">
        <v>1732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6">
        <f>$B$7</f>
        <v>0</v>
      </c>
      <c r="J14" s="1787"/>
      <c r="K14" s="1787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1010</v>
      </c>
      <c r="M15" s="1255" t="s">
        <v>877</v>
      </c>
      <c r="N15" s="848"/>
      <c r="O15" s="1256" t="s">
        <v>1899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1">
        <f>$B$9</f>
        <v>0</v>
      </c>
      <c r="J16" s="1782"/>
      <c r="K16" s="1783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9">
        <f>$B$12</f>
        <v>0</v>
      </c>
      <c r="J19" s="1820"/>
      <c r="K19" s="1821"/>
      <c r="L19" s="1262" t="s">
        <v>1776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1911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1013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1313</v>
      </c>
      <c r="L23" s="1278" t="s">
        <v>1015</v>
      </c>
      <c r="M23" s="537" t="s">
        <v>1791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931</v>
      </c>
      <c r="J24" s="1283" t="s">
        <v>1017</v>
      </c>
      <c r="K24" s="1284" t="s">
        <v>1314</v>
      </c>
      <c r="L24" s="1285">
        <v>2015</v>
      </c>
      <c r="M24" s="538" t="s">
        <v>1789</v>
      </c>
      <c r="N24" s="1286" t="s">
        <v>1788</v>
      </c>
      <c r="O24" s="1287" t="s">
        <v>1307</v>
      </c>
      <c r="P24" s="1288" t="s">
        <v>1777</v>
      </c>
      <c r="Q24" s="1289" t="s">
        <v>1778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668</v>
      </c>
      <c r="L25" s="517" t="s">
        <v>395</v>
      </c>
      <c r="M25" s="517" t="s">
        <v>396</v>
      </c>
      <c r="N25" s="842" t="s">
        <v>1321</v>
      </c>
      <c r="O25" s="843" t="s">
        <v>1322</v>
      </c>
      <c r="P25" s="843" t="s">
        <v>1293</v>
      </c>
      <c r="Q25" s="844" t="s">
        <v>1751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1733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1315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8" t="s">
        <v>669</v>
      </c>
      <c r="K30" s="1795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670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671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7" t="s">
        <v>672</v>
      </c>
      <c r="K33" s="1797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673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674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1169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1170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1171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8" t="s">
        <v>1172</v>
      </c>
      <c r="K39" s="1798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1173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1174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1175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1176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1177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0" t="s">
        <v>1316</v>
      </c>
      <c r="K45" s="180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7" t="s">
        <v>1179</v>
      </c>
      <c r="K46" s="1797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1180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1181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1182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1183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1184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1185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1186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1187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1188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1189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1795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1190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1743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1191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1796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1405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1192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0" t="s">
        <v>808</v>
      </c>
      <c r="K64" s="1790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809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810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811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0" t="s">
        <v>1364</v>
      </c>
      <c r="K68" s="1790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1193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1194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1317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1196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1197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0" t="s">
        <v>1198</v>
      </c>
      <c r="K74" s="1790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1199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0" t="s">
        <v>1200</v>
      </c>
      <c r="K77" s="1799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4" t="s">
        <v>1201</v>
      </c>
      <c r="K78" s="1795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4" t="s">
        <v>1202</v>
      </c>
      <c r="K79" s="1795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4" t="s">
        <v>1203</v>
      </c>
      <c r="K80" s="1795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0" t="s">
        <v>1204</v>
      </c>
      <c r="K81" s="1790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1206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1207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1208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1209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1210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1211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1212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1318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1213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1214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1215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1216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0" t="s">
        <v>1217</v>
      </c>
      <c r="K95" s="1790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0" t="s">
        <v>1218</v>
      </c>
      <c r="K96" s="1790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0" t="s">
        <v>1219</v>
      </c>
      <c r="K97" s="1790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0" t="s">
        <v>1220</v>
      </c>
      <c r="K98" s="1790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1222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1223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1224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1225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1226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0" t="s">
        <v>1227</v>
      </c>
      <c r="K105" s="1790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1319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1230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0" t="s">
        <v>1231</v>
      </c>
      <c r="K109" s="1790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0" t="s">
        <v>1294</v>
      </c>
      <c r="K110" s="1790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4" t="s">
        <v>1232</v>
      </c>
      <c r="K111" s="1795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0" t="s">
        <v>812</v>
      </c>
      <c r="K112" s="1790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813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814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6" t="s">
        <v>1233</v>
      </c>
      <c r="K115" s="1796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6" t="s">
        <v>1234</v>
      </c>
      <c r="K116" s="1796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1236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6" t="s">
        <v>285</v>
      </c>
      <c r="K124" s="1796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1727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6" t="s">
        <v>1250</v>
      </c>
      <c r="K127" s="1796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0" t="s">
        <v>1251</v>
      </c>
      <c r="K128" s="1790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1252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1253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1254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1255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1" t="s">
        <v>1797</v>
      </c>
      <c r="K133" s="1792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1257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1258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1259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2" t="s">
        <v>1260</v>
      </c>
      <c r="K138" s="1823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665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6">
        <f>$B$7</f>
        <v>0</v>
      </c>
      <c r="J146" s="1787"/>
      <c r="K146" s="1787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1010</v>
      </c>
      <c r="M147" s="1255" t="s">
        <v>877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1">
        <f>$B$9</f>
        <v>0</v>
      </c>
      <c r="J148" s="1782"/>
      <c r="K148" s="1783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9">
        <f>$B$12</f>
        <v>0</v>
      </c>
      <c r="J151" s="1820"/>
      <c r="K151" s="1821"/>
      <c r="L151" s="1262" t="s">
        <v>1776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1896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1320</v>
      </c>
      <c r="L154" s="848"/>
      <c r="M154" s="1391" t="s">
        <v>1013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1262</v>
      </c>
      <c r="J155" s="1393" t="s">
        <v>1263</v>
      </c>
      <c r="K155" s="1394" t="s">
        <v>1264</v>
      </c>
      <c r="L155" s="1395" t="s">
        <v>1265</v>
      </c>
      <c r="M155" s="1396" t="s">
        <v>1266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1267</v>
      </c>
      <c r="K156" s="1399" t="s">
        <v>1268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1269</v>
      </c>
      <c r="K157" s="1402" t="s">
        <v>1270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1271</v>
      </c>
      <c r="K158" s="1405" t="s">
        <v>1272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1273</v>
      </c>
      <c r="K159" s="1399" t="s">
        <v>1274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1275</v>
      </c>
      <c r="K160" s="1402" t="s">
        <v>1270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1276</v>
      </c>
      <c r="K161" s="1408" t="s">
        <v>1277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1278</v>
      </c>
      <c r="K162" s="1399" t="s">
        <v>1279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1280</v>
      </c>
      <c r="K163" s="1410" t="s">
        <v>1281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1282</v>
      </c>
      <c r="K164" s="1405" t="s">
        <v>1283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1284</v>
      </c>
      <c r="K165" s="1399" t="s">
        <v>1285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1286</v>
      </c>
      <c r="K166" s="1410" t="s">
        <v>1287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1288</v>
      </c>
      <c r="K167" s="1405" t="s">
        <v>1289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1290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875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3" t="s">
        <v>378</v>
      </c>
      <c r="J179" s="1793"/>
      <c r="K179" s="1793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1735</v>
      </c>
      <c r="B1" s="241" t="s">
        <v>1742</v>
      </c>
      <c r="C1" s="240"/>
    </row>
    <row r="2" spans="1:3" ht="31.5" customHeight="1">
      <c r="A2" s="338">
        <v>0</v>
      </c>
      <c r="B2" s="340" t="s">
        <v>1912</v>
      </c>
      <c r="C2" s="339" t="s">
        <v>12</v>
      </c>
    </row>
    <row r="3" spans="1:4" ht="35.25" customHeight="1">
      <c r="A3" s="338">
        <v>33</v>
      </c>
      <c r="B3" s="340" t="s">
        <v>1913</v>
      </c>
      <c r="C3" s="339" t="s">
        <v>12</v>
      </c>
      <c r="D3" s="216"/>
    </row>
    <row r="4" spans="1:3" ht="35.25" customHeight="1">
      <c r="A4" s="338">
        <v>42</v>
      </c>
      <c r="B4" s="340" t="s">
        <v>1914</v>
      </c>
      <c r="C4" s="339" t="s">
        <v>58</v>
      </c>
    </row>
    <row r="5" spans="1:3" ht="15">
      <c r="A5" s="338">
        <v>96</v>
      </c>
      <c r="B5" s="340" t="s">
        <v>1915</v>
      </c>
      <c r="C5" s="339" t="s">
        <v>58</v>
      </c>
    </row>
    <row r="6" spans="1:4" ht="15">
      <c r="A6" s="338">
        <v>97</v>
      </c>
      <c r="B6" s="340" t="s">
        <v>1916</v>
      </c>
      <c r="C6" s="339" t="s">
        <v>58</v>
      </c>
      <c r="D6" s="216"/>
    </row>
    <row r="7" spans="1:4" ht="15">
      <c r="A7" s="338">
        <v>98</v>
      </c>
      <c r="B7" s="340" t="s">
        <v>1917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1735</v>
      </c>
      <c r="B10" s="241" t="s">
        <v>1741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1081</v>
      </c>
      <c r="C92" s="319">
        <v>3334</v>
      </c>
    </row>
    <row r="93" spans="1:3" ht="15.75">
      <c r="A93" s="319">
        <v>3336</v>
      </c>
      <c r="B93" s="323" t="s">
        <v>1082</v>
      </c>
      <c r="C93" s="319">
        <v>3336</v>
      </c>
    </row>
    <row r="94" spans="1:3" ht="15.75">
      <c r="A94" s="319">
        <v>3337</v>
      </c>
      <c r="B94" s="322" t="s">
        <v>1083</v>
      </c>
      <c r="C94" s="319">
        <v>3337</v>
      </c>
    </row>
    <row r="95" spans="1:3" ht="15.75">
      <c r="A95" s="319">
        <v>3341</v>
      </c>
      <c r="B95" s="323" t="s">
        <v>1084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1775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1415</v>
      </c>
      <c r="C118" s="319">
        <v>4458</v>
      </c>
    </row>
    <row r="119" spans="1:3" ht="15.75">
      <c r="A119" s="319">
        <v>4459</v>
      </c>
      <c r="B119" s="332" t="s">
        <v>1725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1119</v>
      </c>
      <c r="C127" s="319">
        <v>5513</v>
      </c>
    </row>
    <row r="128" spans="1:3" ht="15.75">
      <c r="A128" s="319">
        <v>5514</v>
      </c>
      <c r="B128" s="330" t="s">
        <v>1120</v>
      </c>
      <c r="C128" s="319">
        <v>5514</v>
      </c>
    </row>
    <row r="129" spans="1:3" ht="15.75">
      <c r="A129" s="319">
        <v>5515</v>
      </c>
      <c r="B129" s="330" t="s">
        <v>1121</v>
      </c>
      <c r="C129" s="319">
        <v>5515</v>
      </c>
    </row>
    <row r="130" spans="1:3" ht="15.75">
      <c r="A130" s="319">
        <v>5516</v>
      </c>
      <c r="B130" s="330" t="s">
        <v>1122</v>
      </c>
      <c r="C130" s="319">
        <v>5516</v>
      </c>
    </row>
    <row r="131" spans="1:3" ht="15.75">
      <c r="A131" s="319">
        <v>5517</v>
      </c>
      <c r="B131" s="330" t="s">
        <v>1123</v>
      </c>
      <c r="C131" s="319">
        <v>5517</v>
      </c>
    </row>
    <row r="132" spans="1:3" ht="15.75">
      <c r="A132" s="319">
        <v>5518</v>
      </c>
      <c r="B132" s="322" t="s">
        <v>1124</v>
      </c>
      <c r="C132" s="319">
        <v>5518</v>
      </c>
    </row>
    <row r="133" spans="1:3" ht="15.75">
      <c r="A133" s="319">
        <v>5519</v>
      </c>
      <c r="B133" s="322" t="s">
        <v>1125</v>
      </c>
      <c r="C133" s="319">
        <v>5519</v>
      </c>
    </row>
    <row r="134" spans="1:3" ht="15.75">
      <c r="A134" s="319">
        <v>5521</v>
      </c>
      <c r="B134" s="322" t="s">
        <v>1126</v>
      </c>
      <c r="C134" s="319">
        <v>5521</v>
      </c>
    </row>
    <row r="135" spans="1:3" ht="15.75">
      <c r="A135" s="319">
        <v>5522</v>
      </c>
      <c r="B135" s="333" t="s">
        <v>1127</v>
      </c>
      <c r="C135" s="319">
        <v>5522</v>
      </c>
    </row>
    <row r="136" spans="1:3" ht="15.75">
      <c r="A136" s="319">
        <v>5524</v>
      </c>
      <c r="B136" s="320" t="s">
        <v>1128</v>
      </c>
      <c r="C136" s="319">
        <v>5524</v>
      </c>
    </row>
    <row r="137" spans="1:3" ht="15.75">
      <c r="A137" s="319">
        <v>5525</v>
      </c>
      <c r="B137" s="327" t="s">
        <v>1129</v>
      </c>
      <c r="C137" s="319">
        <v>5525</v>
      </c>
    </row>
    <row r="138" spans="1:3" ht="15.75">
      <c r="A138" s="319">
        <v>5526</v>
      </c>
      <c r="B138" s="324" t="s">
        <v>1130</v>
      </c>
      <c r="C138" s="319">
        <v>5526</v>
      </c>
    </row>
    <row r="139" spans="1:3" ht="15.75">
      <c r="A139" s="319">
        <v>5527</v>
      </c>
      <c r="B139" s="324" t="s">
        <v>1131</v>
      </c>
      <c r="C139" s="319">
        <v>5527</v>
      </c>
    </row>
    <row r="140" spans="1:3" ht="15.75">
      <c r="A140" s="319">
        <v>5528</v>
      </c>
      <c r="B140" s="324" t="s">
        <v>1132</v>
      </c>
      <c r="C140" s="319">
        <v>5528</v>
      </c>
    </row>
    <row r="141" spans="1:3" ht="15.75">
      <c r="A141" s="319">
        <v>5529</v>
      </c>
      <c r="B141" s="324" t="s">
        <v>1133</v>
      </c>
      <c r="C141" s="319">
        <v>5529</v>
      </c>
    </row>
    <row r="142" spans="1:3" ht="15.75">
      <c r="A142" s="319">
        <v>5530</v>
      </c>
      <c r="B142" s="324" t="s">
        <v>1134</v>
      </c>
      <c r="C142" s="319">
        <v>5530</v>
      </c>
    </row>
    <row r="143" spans="1:3" ht="15.75">
      <c r="A143" s="319">
        <v>5531</v>
      </c>
      <c r="B143" s="327" t="s">
        <v>1135</v>
      </c>
      <c r="C143" s="319">
        <v>5531</v>
      </c>
    </row>
    <row r="144" spans="1:3" ht="15.75">
      <c r="A144" s="319">
        <v>5532</v>
      </c>
      <c r="B144" s="333" t="s">
        <v>1136</v>
      </c>
      <c r="C144" s="319">
        <v>5532</v>
      </c>
    </row>
    <row r="145" spans="1:3" ht="15.75">
      <c r="A145" s="319">
        <v>5533</v>
      </c>
      <c r="B145" s="333" t="s">
        <v>1137</v>
      </c>
      <c r="C145" s="319">
        <v>5533</v>
      </c>
    </row>
    <row r="146" spans="1:3" ht="15">
      <c r="A146" s="334">
        <v>5534</v>
      </c>
      <c r="B146" s="333" t="s">
        <v>1138</v>
      </c>
      <c r="C146" s="334">
        <v>5534</v>
      </c>
    </row>
    <row r="147" spans="1:3" ht="15">
      <c r="A147" s="334">
        <v>5535</v>
      </c>
      <c r="B147" s="333" t="s">
        <v>1139</v>
      </c>
      <c r="C147" s="334">
        <v>5535</v>
      </c>
    </row>
    <row r="148" spans="1:3" ht="15.75">
      <c r="A148" s="319">
        <v>5538</v>
      </c>
      <c r="B148" s="327" t="s">
        <v>1140</v>
      </c>
      <c r="C148" s="319">
        <v>5538</v>
      </c>
    </row>
    <row r="149" spans="1:3" ht="15.75">
      <c r="A149" s="319">
        <v>5540</v>
      </c>
      <c r="B149" s="333" t="s">
        <v>1141</v>
      </c>
      <c r="C149" s="319">
        <v>5540</v>
      </c>
    </row>
    <row r="150" spans="1:3" ht="15.75">
      <c r="A150" s="319">
        <v>5541</v>
      </c>
      <c r="B150" s="333" t="s">
        <v>1142</v>
      </c>
      <c r="C150" s="319">
        <v>5541</v>
      </c>
    </row>
    <row r="151" spans="1:3" ht="15.75">
      <c r="A151" s="319">
        <v>5545</v>
      </c>
      <c r="B151" s="333" t="s">
        <v>1143</v>
      </c>
      <c r="C151" s="319">
        <v>5545</v>
      </c>
    </row>
    <row r="152" spans="1:3" ht="15.75">
      <c r="A152" s="319">
        <v>5546</v>
      </c>
      <c r="B152" s="333" t="s">
        <v>1144</v>
      </c>
      <c r="C152" s="319">
        <v>5546</v>
      </c>
    </row>
    <row r="153" spans="1:3" ht="15.75">
      <c r="A153" s="319">
        <v>5547</v>
      </c>
      <c r="B153" s="333" t="s">
        <v>1145</v>
      </c>
      <c r="C153" s="319">
        <v>5547</v>
      </c>
    </row>
    <row r="154" spans="1:3" ht="15.75">
      <c r="A154" s="319">
        <v>5548</v>
      </c>
      <c r="B154" s="333" t="s">
        <v>1146</v>
      </c>
      <c r="C154" s="319">
        <v>5548</v>
      </c>
    </row>
    <row r="155" spans="1:3" ht="15.75">
      <c r="A155" s="319">
        <v>5550</v>
      </c>
      <c r="B155" s="333" t="s">
        <v>1147</v>
      </c>
      <c r="C155" s="319">
        <v>5550</v>
      </c>
    </row>
    <row r="156" spans="1:3" ht="15.75">
      <c r="A156" s="319">
        <v>5551</v>
      </c>
      <c r="B156" s="333" t="s">
        <v>1148</v>
      </c>
      <c r="C156" s="319">
        <v>5551</v>
      </c>
    </row>
    <row r="157" spans="1:3" ht="15.75">
      <c r="A157" s="319">
        <v>5553</v>
      </c>
      <c r="B157" s="333" t="s">
        <v>1149</v>
      </c>
      <c r="C157" s="319">
        <v>5553</v>
      </c>
    </row>
    <row r="158" spans="1:3" ht="15.75">
      <c r="A158" s="319">
        <v>5554</v>
      </c>
      <c r="B158" s="327" t="s">
        <v>1150</v>
      </c>
      <c r="C158" s="319">
        <v>5554</v>
      </c>
    </row>
    <row r="159" spans="1:3" ht="15.75">
      <c r="A159" s="319">
        <v>5556</v>
      </c>
      <c r="B159" s="323" t="s">
        <v>1151</v>
      </c>
      <c r="C159" s="319">
        <v>5556</v>
      </c>
    </row>
    <row r="160" spans="1:3" ht="15.75">
      <c r="A160" s="319">
        <v>5561</v>
      </c>
      <c r="B160" s="335" t="s">
        <v>1152</v>
      </c>
      <c r="C160" s="319">
        <v>5561</v>
      </c>
    </row>
    <row r="161" spans="1:3" ht="15.75">
      <c r="A161" s="319">
        <v>5562</v>
      </c>
      <c r="B161" s="335" t="s">
        <v>1153</v>
      </c>
      <c r="C161" s="319">
        <v>5562</v>
      </c>
    </row>
    <row r="162" spans="1:3" ht="15.75">
      <c r="A162" s="319">
        <v>5588</v>
      </c>
      <c r="B162" s="322" t="s">
        <v>1154</v>
      </c>
      <c r="C162" s="319">
        <v>5588</v>
      </c>
    </row>
    <row r="163" spans="1:3" ht="15.75">
      <c r="A163" s="319">
        <v>5589</v>
      </c>
      <c r="B163" s="322" t="s">
        <v>1155</v>
      </c>
      <c r="C163" s="319">
        <v>5589</v>
      </c>
    </row>
    <row r="164" spans="1:3" ht="15.75">
      <c r="A164" s="319">
        <v>6601</v>
      </c>
      <c r="B164" s="322" t="s">
        <v>1156</v>
      </c>
      <c r="C164" s="319">
        <v>6601</v>
      </c>
    </row>
    <row r="165" spans="1:3" ht="15.75">
      <c r="A165" s="319">
        <v>6602</v>
      </c>
      <c r="B165" s="323" t="s">
        <v>1157</v>
      </c>
      <c r="C165" s="319">
        <v>6602</v>
      </c>
    </row>
    <row r="166" spans="1:3" ht="15.75">
      <c r="A166" s="319">
        <v>6603</v>
      </c>
      <c r="B166" s="323" t="s">
        <v>1158</v>
      </c>
      <c r="C166" s="319">
        <v>6603</v>
      </c>
    </row>
    <row r="167" spans="1:3" ht="15.75">
      <c r="A167" s="319">
        <v>6604</v>
      </c>
      <c r="B167" s="323" t="s">
        <v>1159</v>
      </c>
      <c r="C167" s="319">
        <v>6604</v>
      </c>
    </row>
    <row r="168" spans="1:3" ht="15.75">
      <c r="A168" s="319">
        <v>6605</v>
      </c>
      <c r="B168" s="323" t="s">
        <v>1160</v>
      </c>
      <c r="C168" s="319">
        <v>6605</v>
      </c>
    </row>
    <row r="169" spans="1:3" ht="15">
      <c r="A169" s="334">
        <v>6606</v>
      </c>
      <c r="B169" s="325" t="s">
        <v>1161</v>
      </c>
      <c r="C169" s="334">
        <v>6606</v>
      </c>
    </row>
    <row r="170" spans="1:3" ht="15.75">
      <c r="A170" s="319">
        <v>6618</v>
      </c>
      <c r="B170" s="322" t="s">
        <v>1162</v>
      </c>
      <c r="C170" s="319">
        <v>6618</v>
      </c>
    </row>
    <row r="171" spans="1:3" ht="15.75">
      <c r="A171" s="319">
        <v>6619</v>
      </c>
      <c r="B171" s="323" t="s">
        <v>1163</v>
      </c>
      <c r="C171" s="319">
        <v>6619</v>
      </c>
    </row>
    <row r="172" spans="1:3" ht="15.75">
      <c r="A172" s="319">
        <v>6621</v>
      </c>
      <c r="B172" s="322" t="s">
        <v>1164</v>
      </c>
      <c r="C172" s="319">
        <v>6621</v>
      </c>
    </row>
    <row r="173" spans="1:3" ht="15.75">
      <c r="A173" s="319">
        <v>6622</v>
      </c>
      <c r="B173" s="323" t="s">
        <v>1165</v>
      </c>
      <c r="C173" s="319">
        <v>6622</v>
      </c>
    </row>
    <row r="174" spans="1:3" ht="15.75">
      <c r="A174" s="319">
        <v>6623</v>
      </c>
      <c r="B174" s="323" t="s">
        <v>1166</v>
      </c>
      <c r="C174" s="319">
        <v>6623</v>
      </c>
    </row>
    <row r="175" spans="1:3" ht="15.75">
      <c r="A175" s="319">
        <v>6624</v>
      </c>
      <c r="B175" s="323" t="s">
        <v>1167</v>
      </c>
      <c r="C175" s="319">
        <v>6624</v>
      </c>
    </row>
    <row r="176" spans="1:3" ht="15.75">
      <c r="A176" s="319">
        <v>6625</v>
      </c>
      <c r="B176" s="324" t="s">
        <v>1168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909</v>
      </c>
      <c r="C258" s="319">
        <v>8866</v>
      </c>
    </row>
    <row r="259" spans="1:3" ht="15.75">
      <c r="A259" s="319">
        <v>8867</v>
      </c>
      <c r="B259" s="323" t="s">
        <v>910</v>
      </c>
      <c r="C259" s="319">
        <v>8867</v>
      </c>
    </row>
    <row r="260" spans="1:3" ht="15.75">
      <c r="A260" s="319">
        <v>8868</v>
      </c>
      <c r="B260" s="323" t="s">
        <v>911</v>
      </c>
      <c r="C260" s="319">
        <v>8868</v>
      </c>
    </row>
    <row r="261" spans="1:3" ht="15.75">
      <c r="A261" s="319">
        <v>8869</v>
      </c>
      <c r="B261" s="322" t="s">
        <v>912</v>
      </c>
      <c r="C261" s="319">
        <v>8869</v>
      </c>
    </row>
    <row r="262" spans="1:3" ht="15.75">
      <c r="A262" s="319">
        <v>8871</v>
      </c>
      <c r="B262" s="323" t="s">
        <v>913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1735</v>
      </c>
      <c r="B280" s="241" t="s">
        <v>1740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1735</v>
      </c>
      <c r="B293" s="241" t="s">
        <v>1739</v>
      </c>
    </row>
    <row r="294" ht="15.75">
      <c r="B294" s="218" t="s">
        <v>1736</v>
      </c>
    </row>
    <row r="295" ht="18.75" thickBot="1">
      <c r="B295" s="218" t="s">
        <v>1737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1761</v>
      </c>
    </row>
    <row r="313" spans="1:2" ht="16.5">
      <c r="A313" s="244" t="s">
        <v>352</v>
      </c>
      <c r="B313" s="246" t="s">
        <v>1764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1765</v>
      </c>
      <c r="B316" s="246" t="s">
        <v>1766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941</v>
      </c>
    </row>
    <row r="320" spans="1:2" ht="16.5">
      <c r="A320" s="252" t="s">
        <v>942</v>
      </c>
      <c r="B320" s="253" t="s">
        <v>943</v>
      </c>
    </row>
    <row r="321" spans="1:2" ht="16.5">
      <c r="A321" s="252" t="s">
        <v>944</v>
      </c>
      <c r="B321" s="253" t="s">
        <v>945</v>
      </c>
    </row>
    <row r="322" spans="1:2" ht="16.5">
      <c r="A322" s="248" t="s">
        <v>946</v>
      </c>
      <c r="B322" s="246" t="s">
        <v>947</v>
      </c>
    </row>
    <row r="323" spans="1:2" ht="16.5">
      <c r="A323" s="248" t="s">
        <v>948</v>
      </c>
      <c r="B323" s="246" t="s">
        <v>949</v>
      </c>
    </row>
    <row r="324" spans="1:2" ht="16.5">
      <c r="A324" s="248" t="s">
        <v>950</v>
      </c>
      <c r="B324" s="246" t="s">
        <v>951</v>
      </c>
    </row>
    <row r="325" spans="1:2" ht="16.5">
      <c r="A325" s="248" t="s">
        <v>952</v>
      </c>
      <c r="B325" s="246" t="s">
        <v>953</v>
      </c>
    </row>
    <row r="326" spans="1:2" ht="16.5">
      <c r="A326" s="248" t="s">
        <v>954</v>
      </c>
      <c r="B326" s="246" t="s">
        <v>955</v>
      </c>
    </row>
    <row r="327" spans="1:2" ht="16.5">
      <c r="A327" s="248" t="s">
        <v>956</v>
      </c>
      <c r="B327" s="246" t="s">
        <v>957</v>
      </c>
    </row>
    <row r="328" spans="1:2" ht="16.5">
      <c r="A328" s="248" t="s">
        <v>958</v>
      </c>
      <c r="B328" s="253" t="s">
        <v>959</v>
      </c>
    </row>
    <row r="329" spans="1:2" ht="16.5">
      <c r="A329" s="248" t="s">
        <v>960</v>
      </c>
      <c r="B329" s="253" t="s">
        <v>961</v>
      </c>
    </row>
    <row r="330" spans="1:2" ht="16.5">
      <c r="A330" s="248" t="s">
        <v>962</v>
      </c>
      <c r="B330" s="253" t="s">
        <v>963</v>
      </c>
    </row>
    <row r="331" spans="1:2" ht="16.5">
      <c r="A331" s="248" t="s">
        <v>964</v>
      </c>
      <c r="B331" s="246" t="s">
        <v>965</v>
      </c>
    </row>
    <row r="332" spans="1:2" ht="16.5">
      <c r="A332" s="248" t="s">
        <v>966</v>
      </c>
      <c r="B332" s="246" t="s">
        <v>967</v>
      </c>
    </row>
    <row r="333" spans="1:2" ht="16.5">
      <c r="A333" s="248" t="s">
        <v>968</v>
      </c>
      <c r="B333" s="253" t="s">
        <v>969</v>
      </c>
    </row>
    <row r="334" spans="1:2" ht="16.5">
      <c r="A334" s="248" t="s">
        <v>970</v>
      </c>
      <c r="B334" s="246" t="s">
        <v>971</v>
      </c>
    </row>
    <row r="335" spans="1:2" ht="16.5">
      <c r="A335" s="248" t="s">
        <v>972</v>
      </c>
      <c r="B335" s="246" t="s">
        <v>973</v>
      </c>
    </row>
    <row r="336" spans="1:2" ht="16.5">
      <c r="A336" s="248" t="s">
        <v>974</v>
      </c>
      <c r="B336" s="246" t="s">
        <v>975</v>
      </c>
    </row>
    <row r="337" spans="1:2" ht="16.5">
      <c r="A337" s="248" t="s">
        <v>976</v>
      </c>
      <c r="B337" s="246" t="s">
        <v>977</v>
      </c>
    </row>
    <row r="338" spans="1:2" ht="16.5">
      <c r="A338" s="248" t="s">
        <v>1763</v>
      </c>
      <c r="B338" s="246" t="s">
        <v>1762</v>
      </c>
    </row>
    <row r="339" spans="1:2" ht="16.5">
      <c r="A339" s="248" t="s">
        <v>978</v>
      </c>
      <c r="B339" s="246" t="s">
        <v>979</v>
      </c>
    </row>
    <row r="340" spans="1:2" ht="16.5">
      <c r="A340" s="248" t="s">
        <v>980</v>
      </c>
      <c r="B340" s="246" t="s">
        <v>981</v>
      </c>
    </row>
    <row r="341" spans="1:2" ht="16.5">
      <c r="A341" s="254" t="s">
        <v>982</v>
      </c>
      <c r="B341" s="255" t="s">
        <v>983</v>
      </c>
    </row>
    <row r="342" spans="1:2" s="219" customFormat="1" ht="16.5">
      <c r="A342" s="256" t="s">
        <v>984</v>
      </c>
      <c r="B342" s="257" t="s">
        <v>985</v>
      </c>
    </row>
    <row r="343" spans="1:2" s="219" customFormat="1" ht="16.5">
      <c r="A343" s="256" t="s">
        <v>986</v>
      </c>
      <c r="B343" s="257" t="s">
        <v>987</v>
      </c>
    </row>
    <row r="344" spans="1:2" s="219" customFormat="1" ht="16.5">
      <c r="A344" s="256" t="s">
        <v>988</v>
      </c>
      <c r="B344" s="257" t="s">
        <v>989</v>
      </c>
    </row>
    <row r="345" spans="1:3" ht="17.25" thickBot="1">
      <c r="A345" s="258" t="s">
        <v>990</v>
      </c>
      <c r="B345" s="259" t="s">
        <v>991</v>
      </c>
      <c r="C345" s="219"/>
    </row>
    <row r="346" spans="1:256" ht="18">
      <c r="A346" s="260"/>
      <c r="B346" s="261" t="s">
        <v>1738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992</v>
      </c>
      <c r="C347" s="219"/>
    </row>
    <row r="348" spans="1:3" ht="18">
      <c r="A348" s="262"/>
      <c r="B348" s="264" t="s">
        <v>993</v>
      </c>
      <c r="C348" s="219"/>
    </row>
    <row r="349" spans="1:3" ht="18">
      <c r="A349" s="265" t="s">
        <v>994</v>
      </c>
      <c r="B349" s="266" t="s">
        <v>995</v>
      </c>
      <c r="C349" s="219"/>
    </row>
    <row r="350" spans="1:2" ht="18">
      <c r="A350" s="267" t="s">
        <v>996</v>
      </c>
      <c r="B350" s="268" t="s">
        <v>997</v>
      </c>
    </row>
    <row r="351" spans="1:2" ht="18">
      <c r="A351" s="267" t="s">
        <v>998</v>
      </c>
      <c r="B351" s="269" t="s">
        <v>999</v>
      </c>
    </row>
    <row r="352" spans="1:2" ht="18">
      <c r="A352" s="267" t="s">
        <v>1000</v>
      </c>
      <c r="B352" s="269" t="s">
        <v>1001</v>
      </c>
    </row>
    <row r="353" spans="1:2" ht="18">
      <c r="A353" s="267" t="s">
        <v>1002</v>
      </c>
      <c r="B353" s="269" t="s">
        <v>403</v>
      </c>
    </row>
    <row r="354" spans="1:2" ht="18">
      <c r="A354" s="267" t="s">
        <v>404</v>
      </c>
      <c r="B354" s="269" t="s">
        <v>405</v>
      </c>
    </row>
    <row r="355" spans="1:2" ht="18">
      <c r="A355" s="267" t="s">
        <v>406</v>
      </c>
      <c r="B355" s="269" t="s">
        <v>407</v>
      </c>
    </row>
    <row r="356" spans="1:2" ht="18">
      <c r="A356" s="267" t="s">
        <v>408</v>
      </c>
      <c r="B356" s="270" t="s">
        <v>409</v>
      </c>
    </row>
    <row r="357" spans="1:2" ht="18">
      <c r="A357" s="267" t="s">
        <v>410</v>
      </c>
      <c r="B357" s="270" t="s">
        <v>411</v>
      </c>
    </row>
    <row r="358" spans="1:2" ht="18">
      <c r="A358" s="267" t="s">
        <v>412</v>
      </c>
      <c r="B358" s="270" t="s">
        <v>413</v>
      </c>
    </row>
    <row r="359" spans="1:2" ht="18">
      <c r="A359" s="267" t="s">
        <v>414</v>
      </c>
      <c r="B359" s="270" t="s">
        <v>415</v>
      </c>
    </row>
    <row r="360" spans="1:2" ht="18">
      <c r="A360" s="267" t="s">
        <v>416</v>
      </c>
      <c r="B360" s="271" t="s">
        <v>417</v>
      </c>
    </row>
    <row r="361" spans="1:2" ht="18">
      <c r="A361" s="267" t="s">
        <v>418</v>
      </c>
      <c r="B361" s="271" t="s">
        <v>419</v>
      </c>
    </row>
    <row r="362" spans="1:2" ht="18">
      <c r="A362" s="267" t="s">
        <v>420</v>
      </c>
      <c r="B362" s="270" t="s">
        <v>421</v>
      </c>
    </row>
    <row r="363" spans="1:5" ht="18">
      <c r="A363" s="272" t="s">
        <v>422</v>
      </c>
      <c r="B363" s="270" t="s">
        <v>423</v>
      </c>
      <c r="C363" s="220" t="s">
        <v>424</v>
      </c>
      <c r="D363" s="221"/>
      <c r="E363" s="222"/>
    </row>
    <row r="364" spans="1:5" ht="18">
      <c r="A364" s="272" t="s">
        <v>425</v>
      </c>
      <c r="B364" s="269" t="s">
        <v>426</v>
      </c>
      <c r="C364" s="220" t="s">
        <v>424</v>
      </c>
      <c r="D364" s="221"/>
      <c r="E364" s="222"/>
    </row>
    <row r="365" spans="1:5" ht="18">
      <c r="A365" s="272" t="s">
        <v>427</v>
      </c>
      <c r="B365" s="270" t="s">
        <v>428</v>
      </c>
      <c r="C365" s="220" t="s">
        <v>424</v>
      </c>
      <c r="D365" s="221"/>
      <c r="E365" s="222"/>
    </row>
    <row r="366" spans="1:5" ht="18">
      <c r="A366" s="272" t="s">
        <v>429</v>
      </c>
      <c r="B366" s="270" t="s">
        <v>430</v>
      </c>
      <c r="C366" s="220" t="s">
        <v>424</v>
      </c>
      <c r="D366" s="221"/>
      <c r="E366" s="222"/>
    </row>
    <row r="367" spans="1:5" ht="18">
      <c r="A367" s="272" t="s">
        <v>431</v>
      </c>
      <c r="B367" s="270" t="s">
        <v>432</v>
      </c>
      <c r="C367" s="220" t="s">
        <v>424</v>
      </c>
      <c r="D367" s="221"/>
      <c r="E367" s="222"/>
    </row>
    <row r="368" spans="1:5" ht="18">
      <c r="A368" s="272" t="s">
        <v>433</v>
      </c>
      <c r="B368" s="270" t="s">
        <v>434</v>
      </c>
      <c r="C368" s="220" t="s">
        <v>424</v>
      </c>
      <c r="D368" s="221"/>
      <c r="E368" s="222"/>
    </row>
    <row r="369" spans="1:5" ht="18">
      <c r="A369" s="272" t="s">
        <v>435</v>
      </c>
      <c r="B369" s="270" t="s">
        <v>436</v>
      </c>
      <c r="C369" s="220" t="s">
        <v>424</v>
      </c>
      <c r="D369" s="221"/>
      <c r="E369" s="222"/>
    </row>
    <row r="370" spans="1:5" ht="18">
      <c r="A370" s="272" t="s">
        <v>437</v>
      </c>
      <c r="B370" s="270" t="s">
        <v>438</v>
      </c>
      <c r="C370" s="220" t="s">
        <v>424</v>
      </c>
      <c r="D370" s="221"/>
      <c r="E370" s="222"/>
    </row>
    <row r="371" spans="1:5" ht="18">
      <c r="A371" s="272" t="s">
        <v>439</v>
      </c>
      <c r="B371" s="270" t="s">
        <v>440</v>
      </c>
      <c r="C371" s="220" t="s">
        <v>424</v>
      </c>
      <c r="D371" s="221"/>
      <c r="E371" s="222"/>
    </row>
    <row r="372" spans="1:5" ht="18">
      <c r="A372" s="272" t="s">
        <v>441</v>
      </c>
      <c r="B372" s="269" t="s">
        <v>442</v>
      </c>
      <c r="C372" s="220" t="s">
        <v>424</v>
      </c>
      <c r="D372" s="221"/>
      <c r="E372" s="222"/>
    </row>
    <row r="373" spans="1:5" ht="18">
      <c r="A373" s="272" t="s">
        <v>443</v>
      </c>
      <c r="B373" s="270" t="s">
        <v>444</v>
      </c>
      <c r="C373" s="220" t="s">
        <v>424</v>
      </c>
      <c r="D373" s="221"/>
      <c r="E373" s="222"/>
    </row>
    <row r="374" spans="1:5" ht="18">
      <c r="A374" s="272" t="s">
        <v>445</v>
      </c>
      <c r="B374" s="269" t="s">
        <v>446</v>
      </c>
      <c r="C374" s="220" t="s">
        <v>424</v>
      </c>
      <c r="D374" s="221"/>
      <c r="E374" s="222"/>
    </row>
    <row r="375" spans="1:5" ht="18">
      <c r="A375" s="272" t="s">
        <v>447</v>
      </c>
      <c r="B375" s="269" t="s">
        <v>448</v>
      </c>
      <c r="C375" s="220" t="s">
        <v>424</v>
      </c>
      <c r="D375" s="221"/>
      <c r="E375" s="222"/>
    </row>
    <row r="376" spans="1:5" ht="18">
      <c r="A376" s="272" t="s">
        <v>449</v>
      </c>
      <c r="B376" s="269" t="s">
        <v>450</v>
      </c>
      <c r="C376" s="220" t="s">
        <v>424</v>
      </c>
      <c r="D376" s="221"/>
      <c r="E376" s="222"/>
    </row>
    <row r="377" spans="1:5" ht="18">
      <c r="A377" s="272" t="s">
        <v>451</v>
      </c>
      <c r="B377" s="269" t="s">
        <v>452</v>
      </c>
      <c r="C377" s="220" t="s">
        <v>424</v>
      </c>
      <c r="D377" s="221"/>
      <c r="E377" s="222"/>
    </row>
    <row r="378" spans="1:5" ht="18">
      <c r="A378" s="272" t="s">
        <v>453</v>
      </c>
      <c r="B378" s="269" t="s">
        <v>454</v>
      </c>
      <c r="C378" s="220" t="s">
        <v>424</v>
      </c>
      <c r="D378" s="221"/>
      <c r="E378" s="222"/>
    </row>
    <row r="379" spans="1:5" ht="18">
      <c r="A379" s="272" t="s">
        <v>455</v>
      </c>
      <c r="B379" s="269" t="s">
        <v>456</v>
      </c>
      <c r="C379" s="220" t="s">
        <v>424</v>
      </c>
      <c r="D379" s="221"/>
      <c r="E379" s="222"/>
    </row>
    <row r="380" spans="1:5" ht="18">
      <c r="A380" s="272" t="s">
        <v>457</v>
      </c>
      <c r="B380" s="269" t="s">
        <v>458</v>
      </c>
      <c r="C380" s="220" t="s">
        <v>424</v>
      </c>
      <c r="D380" s="221"/>
      <c r="E380" s="222"/>
    </row>
    <row r="381" spans="1:5" ht="18">
      <c r="A381" s="272" t="s">
        <v>459</v>
      </c>
      <c r="B381" s="269" t="s">
        <v>460</v>
      </c>
      <c r="C381" s="220" t="s">
        <v>424</v>
      </c>
      <c r="D381" s="221"/>
      <c r="E381" s="222"/>
    </row>
    <row r="382" spans="1:5" ht="18">
      <c r="A382" s="272" t="s">
        <v>461</v>
      </c>
      <c r="B382" s="273" t="s">
        <v>462</v>
      </c>
      <c r="C382" s="220" t="s">
        <v>424</v>
      </c>
      <c r="D382" s="221"/>
      <c r="E382" s="222"/>
    </row>
    <row r="383" spans="1:5" ht="18">
      <c r="A383" s="272" t="s">
        <v>463</v>
      </c>
      <c r="B383" s="273" t="s">
        <v>464</v>
      </c>
      <c r="C383" s="220" t="s">
        <v>424</v>
      </c>
      <c r="D383" s="221"/>
      <c r="E383" s="222"/>
    </row>
    <row r="384" spans="1:5" ht="18">
      <c r="A384" s="274" t="s">
        <v>465</v>
      </c>
      <c r="B384" s="275" t="s">
        <v>466</v>
      </c>
      <c r="C384" s="220" t="s">
        <v>424</v>
      </c>
      <c r="D384" s="223"/>
      <c r="E384" s="222"/>
    </row>
    <row r="385" spans="1:5" ht="18">
      <c r="A385" s="262" t="s">
        <v>424</v>
      </c>
      <c r="B385" s="276" t="s">
        <v>467</v>
      </c>
      <c r="C385" s="220" t="s">
        <v>424</v>
      </c>
      <c r="D385" s="224"/>
      <c r="E385" s="222"/>
    </row>
    <row r="386" spans="1:5" ht="18">
      <c r="A386" s="277" t="s">
        <v>468</v>
      </c>
      <c r="B386" s="278" t="s">
        <v>469</v>
      </c>
      <c r="C386" s="220" t="s">
        <v>424</v>
      </c>
      <c r="D386" s="221"/>
      <c r="E386" s="222"/>
    </row>
    <row r="387" spans="1:5" ht="18">
      <c r="A387" s="272" t="s">
        <v>470</v>
      </c>
      <c r="B387" s="253" t="s">
        <v>471</v>
      </c>
      <c r="C387" s="220" t="s">
        <v>424</v>
      </c>
      <c r="D387" s="221"/>
      <c r="E387" s="222"/>
    </row>
    <row r="388" spans="1:5" ht="18">
      <c r="A388" s="279" t="s">
        <v>472</v>
      </c>
      <c r="B388" s="280" t="s">
        <v>473</v>
      </c>
      <c r="C388" s="220" t="s">
        <v>424</v>
      </c>
      <c r="D388" s="221"/>
      <c r="E388" s="222"/>
    </row>
    <row r="389" spans="1:5" ht="18">
      <c r="A389" s="262" t="s">
        <v>424</v>
      </c>
      <c r="B389" s="281" t="s">
        <v>474</v>
      </c>
      <c r="C389" s="220" t="s">
        <v>424</v>
      </c>
      <c r="D389" s="225"/>
      <c r="E389" s="222"/>
    </row>
    <row r="390" spans="1:5" ht="16.5">
      <c r="A390" s="282" t="s">
        <v>972</v>
      </c>
      <c r="B390" s="246" t="s">
        <v>973</v>
      </c>
      <c r="C390" s="220" t="s">
        <v>424</v>
      </c>
      <c r="D390" s="226"/>
      <c r="E390" s="222"/>
    </row>
    <row r="391" spans="1:5" ht="16.5">
      <c r="A391" s="282" t="s">
        <v>974</v>
      </c>
      <c r="B391" s="246" t="s">
        <v>975</v>
      </c>
      <c r="C391" s="220" t="s">
        <v>424</v>
      </c>
      <c r="D391" s="226"/>
      <c r="E391" s="222"/>
    </row>
    <row r="392" spans="1:5" ht="16.5">
      <c r="A392" s="283" t="s">
        <v>976</v>
      </c>
      <c r="B392" s="284" t="s">
        <v>977</v>
      </c>
      <c r="C392" s="220" t="s">
        <v>424</v>
      </c>
      <c r="D392" s="226"/>
      <c r="E392" s="222"/>
    </row>
    <row r="393" spans="1:5" ht="18">
      <c r="A393" s="262" t="s">
        <v>424</v>
      </c>
      <c r="B393" s="281" t="s">
        <v>475</v>
      </c>
      <c r="C393" s="220" t="s">
        <v>424</v>
      </c>
      <c r="D393" s="225"/>
      <c r="E393" s="222"/>
    </row>
    <row r="394" spans="1:5" ht="18">
      <c r="A394" s="277" t="s">
        <v>476</v>
      </c>
      <c r="B394" s="278" t="s">
        <v>477</v>
      </c>
      <c r="C394" s="220" t="s">
        <v>424</v>
      </c>
      <c r="D394" s="221"/>
      <c r="E394" s="222"/>
    </row>
    <row r="395" spans="1:5" ht="18.75" thickBot="1">
      <c r="A395" s="285" t="s">
        <v>478</v>
      </c>
      <c r="B395" s="286" t="s">
        <v>479</v>
      </c>
      <c r="C395" s="220" t="s">
        <v>424</v>
      </c>
      <c r="D395" s="227"/>
      <c r="E395" s="222"/>
    </row>
    <row r="396" spans="1:5" ht="16.5">
      <c r="A396" s="287" t="s">
        <v>480</v>
      </c>
      <c r="B396" s="288" t="s">
        <v>1365</v>
      </c>
      <c r="C396" s="220" t="s">
        <v>424</v>
      </c>
      <c r="D396" s="226"/>
      <c r="E396" s="222"/>
    </row>
    <row r="397" spans="1:5" ht="16.5">
      <c r="A397" s="282" t="s">
        <v>1366</v>
      </c>
      <c r="B397" s="246" t="s">
        <v>1367</v>
      </c>
      <c r="C397" s="220" t="s">
        <v>424</v>
      </c>
      <c r="D397" s="228"/>
      <c r="E397" s="222"/>
    </row>
    <row r="398" spans="1:5" ht="18.75" thickBot="1">
      <c r="A398" s="289" t="s">
        <v>1368</v>
      </c>
      <c r="B398" s="290" t="s">
        <v>1369</v>
      </c>
      <c r="C398" s="220" t="s">
        <v>424</v>
      </c>
      <c r="D398" s="227"/>
      <c r="E398" s="222"/>
    </row>
    <row r="399" spans="1:5" ht="16.5">
      <c r="A399" s="291" t="s">
        <v>1370</v>
      </c>
      <c r="B399" s="292" t="s">
        <v>1371</v>
      </c>
      <c r="C399" s="220" t="s">
        <v>424</v>
      </c>
      <c r="D399" s="228"/>
      <c r="E399" s="222"/>
    </row>
    <row r="400" spans="1:5" ht="16.5">
      <c r="A400" s="293" t="s">
        <v>1372</v>
      </c>
      <c r="B400" s="246" t="s">
        <v>1373</v>
      </c>
      <c r="C400" s="220" t="s">
        <v>424</v>
      </c>
      <c r="D400" s="230"/>
      <c r="E400" s="222"/>
    </row>
    <row r="401" spans="1:5" ht="16.5">
      <c r="A401" s="282" t="s">
        <v>1374</v>
      </c>
      <c r="B401" s="249" t="s">
        <v>1375</v>
      </c>
      <c r="C401" s="220" t="s">
        <v>424</v>
      </c>
      <c r="D401" s="228"/>
      <c r="E401" s="222"/>
    </row>
    <row r="402" spans="1:5" ht="17.25" thickBot="1">
      <c r="A402" s="294" t="s">
        <v>1376</v>
      </c>
      <c r="B402" s="295" t="s">
        <v>1377</v>
      </c>
      <c r="C402" s="220" t="s">
        <v>424</v>
      </c>
      <c r="D402" s="228"/>
      <c r="E402" s="222"/>
    </row>
    <row r="403" spans="1:5" ht="18">
      <c r="A403" s="296" t="s">
        <v>1378</v>
      </c>
      <c r="B403" s="297" t="s">
        <v>1379</v>
      </c>
      <c r="C403" s="220" t="s">
        <v>424</v>
      </c>
      <c r="D403" s="231"/>
      <c r="E403" s="222"/>
    </row>
    <row r="404" spans="1:5" ht="18">
      <c r="A404" s="298" t="s">
        <v>1380</v>
      </c>
      <c r="B404" s="299" t="s">
        <v>1381</v>
      </c>
      <c r="C404" s="220" t="s">
        <v>424</v>
      </c>
      <c r="D404" s="231"/>
      <c r="E404" s="222"/>
    </row>
    <row r="405" spans="1:5" ht="18">
      <c r="A405" s="298" t="s">
        <v>1382</v>
      </c>
      <c r="B405" s="300" t="s">
        <v>1383</v>
      </c>
      <c r="C405" s="220" t="s">
        <v>424</v>
      </c>
      <c r="D405" s="231"/>
      <c r="E405" s="222"/>
    </row>
    <row r="406" spans="1:5" ht="18">
      <c r="A406" s="298" t="s">
        <v>1384</v>
      </c>
      <c r="B406" s="299" t="s">
        <v>1385</v>
      </c>
      <c r="C406" s="220" t="s">
        <v>424</v>
      </c>
      <c r="D406" s="231"/>
      <c r="E406" s="222"/>
    </row>
    <row r="407" spans="1:5" ht="18">
      <c r="A407" s="298" t="s">
        <v>1386</v>
      </c>
      <c r="B407" s="299" t="s">
        <v>1387</v>
      </c>
      <c r="C407" s="220" t="s">
        <v>424</v>
      </c>
      <c r="D407" s="231"/>
      <c r="E407" s="222"/>
    </row>
    <row r="408" spans="1:5" ht="18">
      <c r="A408" s="298" t="s">
        <v>1388</v>
      </c>
      <c r="B408" s="301" t="s">
        <v>1389</v>
      </c>
      <c r="C408" s="220" t="s">
        <v>424</v>
      </c>
      <c r="D408" s="231"/>
      <c r="E408" s="222"/>
    </row>
    <row r="409" spans="1:5" ht="18">
      <c r="A409" s="298" t="s">
        <v>1390</v>
      </c>
      <c r="B409" s="301" t="s">
        <v>1391</v>
      </c>
      <c r="C409" s="220" t="s">
        <v>424</v>
      </c>
      <c r="D409" s="231"/>
      <c r="E409" s="222"/>
    </row>
    <row r="410" spans="1:5" ht="18">
      <c r="A410" s="298" t="s">
        <v>1392</v>
      </c>
      <c r="B410" s="301" t="s">
        <v>1393</v>
      </c>
      <c r="C410" s="220" t="s">
        <v>424</v>
      </c>
      <c r="D410" s="232"/>
      <c r="E410" s="222"/>
    </row>
    <row r="411" spans="1:5" ht="18">
      <c r="A411" s="298" t="s">
        <v>1394</v>
      </c>
      <c r="B411" s="301" t="s">
        <v>1395</v>
      </c>
      <c r="C411" s="220" t="s">
        <v>424</v>
      </c>
      <c r="D411" s="232"/>
      <c r="E411" s="222"/>
    </row>
    <row r="412" spans="1:5" ht="18">
      <c r="A412" s="298" t="s">
        <v>1396</v>
      </c>
      <c r="B412" s="301" t="s">
        <v>496</v>
      </c>
      <c r="C412" s="220" t="s">
        <v>424</v>
      </c>
      <c r="D412" s="232"/>
      <c r="E412" s="222"/>
    </row>
    <row r="413" spans="1:5" ht="18">
      <c r="A413" s="298" t="s">
        <v>497</v>
      </c>
      <c r="B413" s="299" t="s">
        <v>498</v>
      </c>
      <c r="C413" s="220" t="s">
        <v>424</v>
      </c>
      <c r="D413" s="232"/>
      <c r="E413" s="222"/>
    </row>
    <row r="414" spans="1:5" ht="18">
      <c r="A414" s="298" t="s">
        <v>499</v>
      </c>
      <c r="B414" s="299" t="s">
        <v>500</v>
      </c>
      <c r="C414" s="220" t="s">
        <v>424</v>
      </c>
      <c r="D414" s="232"/>
      <c r="E414" s="222"/>
    </row>
    <row r="415" spans="1:5" ht="18">
      <c r="A415" s="298" t="s">
        <v>501</v>
      </c>
      <c r="B415" s="299" t="s">
        <v>502</v>
      </c>
      <c r="C415" s="220" t="s">
        <v>424</v>
      </c>
      <c r="D415" s="232"/>
      <c r="E415" s="222"/>
    </row>
    <row r="416" spans="1:5" ht="18.75" thickBot="1">
      <c r="A416" s="302" t="s">
        <v>503</v>
      </c>
      <c r="B416" s="303" t="s">
        <v>504</v>
      </c>
      <c r="C416" s="220" t="s">
        <v>424</v>
      </c>
      <c r="D416" s="232"/>
      <c r="E416" s="222"/>
    </row>
    <row r="417" spans="1:5" ht="18">
      <c r="A417" s="296" t="s">
        <v>505</v>
      </c>
      <c r="B417" s="297" t="s">
        <v>506</v>
      </c>
      <c r="C417" s="220" t="s">
        <v>424</v>
      </c>
      <c r="D417" s="231"/>
      <c r="E417" s="222"/>
    </row>
    <row r="418" spans="1:5" ht="18">
      <c r="A418" s="298" t="s">
        <v>507</v>
      </c>
      <c r="B418" s="300" t="s">
        <v>508</v>
      </c>
      <c r="C418" s="220" t="s">
        <v>424</v>
      </c>
      <c r="D418" s="232"/>
      <c r="E418" s="222"/>
    </row>
    <row r="419" spans="1:5" ht="18">
      <c r="A419" s="298" t="s">
        <v>509</v>
      </c>
      <c r="B419" s="299" t="s">
        <v>510</v>
      </c>
      <c r="C419" s="220" t="s">
        <v>424</v>
      </c>
      <c r="D419" s="232"/>
      <c r="E419" s="222"/>
    </row>
    <row r="420" spans="1:5" ht="18">
      <c r="A420" s="298" t="s">
        <v>511</v>
      </c>
      <c r="B420" s="299" t="s">
        <v>512</v>
      </c>
      <c r="C420" s="220" t="s">
        <v>424</v>
      </c>
      <c r="D420" s="232"/>
      <c r="E420" s="222"/>
    </row>
    <row r="421" spans="1:5" ht="18">
      <c r="A421" s="298" t="s">
        <v>513</v>
      </c>
      <c r="B421" s="299" t="s">
        <v>514</v>
      </c>
      <c r="C421" s="220" t="s">
        <v>424</v>
      </c>
      <c r="D421" s="232"/>
      <c r="E421" s="222"/>
    </row>
    <row r="422" spans="1:5" ht="18">
      <c r="A422" s="298" t="s">
        <v>515</v>
      </c>
      <c r="B422" s="299" t="s">
        <v>516</v>
      </c>
      <c r="C422" s="220" t="s">
        <v>424</v>
      </c>
      <c r="D422" s="232"/>
      <c r="E422" s="222"/>
    </row>
    <row r="423" spans="1:5" ht="18">
      <c r="A423" s="298" t="s">
        <v>517</v>
      </c>
      <c r="B423" s="299" t="s">
        <v>518</v>
      </c>
      <c r="C423" s="220" t="s">
        <v>424</v>
      </c>
      <c r="D423" s="232"/>
      <c r="E423" s="222"/>
    </row>
    <row r="424" spans="1:5" ht="18">
      <c r="A424" s="298" t="s">
        <v>519</v>
      </c>
      <c r="B424" s="299" t="s">
        <v>520</v>
      </c>
      <c r="C424" s="220" t="s">
        <v>424</v>
      </c>
      <c r="D424" s="232"/>
      <c r="E424" s="222"/>
    </row>
    <row r="425" spans="1:5" ht="18">
      <c r="A425" s="298" t="s">
        <v>521</v>
      </c>
      <c r="B425" s="299" t="s">
        <v>522</v>
      </c>
      <c r="C425" s="220" t="s">
        <v>424</v>
      </c>
      <c r="D425" s="232"/>
      <c r="E425" s="222"/>
    </row>
    <row r="426" spans="1:5" ht="18">
      <c r="A426" s="298" t="s">
        <v>523</v>
      </c>
      <c r="B426" s="299" t="s">
        <v>524</v>
      </c>
      <c r="C426" s="220" t="s">
        <v>424</v>
      </c>
      <c r="D426" s="232"/>
      <c r="E426" s="222"/>
    </row>
    <row r="427" spans="1:5" ht="18">
      <c r="A427" s="298" t="s">
        <v>525</v>
      </c>
      <c r="B427" s="299" t="s">
        <v>526</v>
      </c>
      <c r="C427" s="220" t="s">
        <v>424</v>
      </c>
      <c r="D427" s="232"/>
      <c r="E427" s="222"/>
    </row>
    <row r="428" spans="1:5" ht="18">
      <c r="A428" s="298" t="s">
        <v>527</v>
      </c>
      <c r="B428" s="299" t="s">
        <v>528</v>
      </c>
      <c r="C428" s="220" t="s">
        <v>424</v>
      </c>
      <c r="D428" s="232"/>
      <c r="E428" s="222"/>
    </row>
    <row r="429" spans="1:5" ht="18.75" thickBot="1">
      <c r="A429" s="302" t="s">
        <v>529</v>
      </c>
      <c r="B429" s="303" t="s">
        <v>530</v>
      </c>
      <c r="C429" s="220" t="s">
        <v>424</v>
      </c>
      <c r="D429" s="232"/>
      <c r="E429" s="222"/>
    </row>
    <row r="430" spans="1:5" ht="18">
      <c r="A430" s="296" t="s">
        <v>531</v>
      </c>
      <c r="B430" s="297" t="s">
        <v>532</v>
      </c>
      <c r="C430" s="220" t="s">
        <v>424</v>
      </c>
      <c r="D430" s="232"/>
      <c r="E430" s="222"/>
    </row>
    <row r="431" spans="1:5" ht="18">
      <c r="A431" s="298" t="s">
        <v>533</v>
      </c>
      <c r="B431" s="299" t="s">
        <v>534</v>
      </c>
      <c r="C431" s="220" t="s">
        <v>424</v>
      </c>
      <c r="D431" s="232"/>
      <c r="E431" s="222"/>
    </row>
    <row r="432" spans="1:5" ht="18">
      <c r="A432" s="298" t="s">
        <v>535</v>
      </c>
      <c r="B432" s="299" t="s">
        <v>536</v>
      </c>
      <c r="C432" s="220" t="s">
        <v>424</v>
      </c>
      <c r="D432" s="232"/>
      <c r="E432" s="222"/>
    </row>
    <row r="433" spans="1:5" ht="18">
      <c r="A433" s="298" t="s">
        <v>537</v>
      </c>
      <c r="B433" s="299" t="s">
        <v>538</v>
      </c>
      <c r="C433" s="220" t="s">
        <v>424</v>
      </c>
      <c r="D433" s="232"/>
      <c r="E433" s="222"/>
    </row>
    <row r="434" spans="1:5" ht="18">
      <c r="A434" s="298" t="s">
        <v>539</v>
      </c>
      <c r="B434" s="300" t="s">
        <v>540</v>
      </c>
      <c r="C434" s="220" t="s">
        <v>424</v>
      </c>
      <c r="D434" s="232"/>
      <c r="E434" s="222"/>
    </row>
    <row r="435" spans="1:5" ht="18">
      <c r="A435" s="298" t="s">
        <v>541</v>
      </c>
      <c r="B435" s="299" t="s">
        <v>542</v>
      </c>
      <c r="C435" s="220" t="s">
        <v>424</v>
      </c>
      <c r="D435" s="232"/>
      <c r="E435" s="222"/>
    </row>
    <row r="436" spans="1:5" ht="18">
      <c r="A436" s="298" t="s">
        <v>543</v>
      </c>
      <c r="B436" s="299" t="s">
        <v>544</v>
      </c>
      <c r="C436" s="220" t="s">
        <v>424</v>
      </c>
      <c r="D436" s="232"/>
      <c r="E436" s="222"/>
    </row>
    <row r="437" spans="1:5" ht="18">
      <c r="A437" s="298" t="s">
        <v>545</v>
      </c>
      <c r="B437" s="299" t="s">
        <v>546</v>
      </c>
      <c r="C437" s="220" t="s">
        <v>424</v>
      </c>
      <c r="D437" s="232"/>
      <c r="E437" s="222"/>
    </row>
    <row r="438" spans="1:5" ht="18">
      <c r="A438" s="298" t="s">
        <v>547</v>
      </c>
      <c r="B438" s="299" t="s">
        <v>548</v>
      </c>
      <c r="C438" s="220" t="s">
        <v>424</v>
      </c>
      <c r="D438" s="232"/>
      <c r="E438" s="222"/>
    </row>
    <row r="439" spans="1:5" ht="18">
      <c r="A439" s="298" t="s">
        <v>549</v>
      </c>
      <c r="B439" s="299" t="s">
        <v>550</v>
      </c>
      <c r="C439" s="220" t="s">
        <v>424</v>
      </c>
      <c r="D439" s="232"/>
      <c r="E439" s="222"/>
    </row>
    <row r="440" spans="1:5" ht="18">
      <c r="A440" s="298" t="s">
        <v>551</v>
      </c>
      <c r="B440" s="299" t="s">
        <v>552</v>
      </c>
      <c r="C440" s="220" t="s">
        <v>424</v>
      </c>
      <c r="D440" s="232"/>
      <c r="E440" s="222"/>
    </row>
    <row r="441" spans="1:5" ht="18.75" thickBot="1">
      <c r="A441" s="302" t="s">
        <v>553</v>
      </c>
      <c r="B441" s="303" t="s">
        <v>554</v>
      </c>
      <c r="C441" s="220" t="s">
        <v>424</v>
      </c>
      <c r="D441" s="232"/>
      <c r="E441" s="222"/>
    </row>
    <row r="442" spans="1:5" ht="18">
      <c r="A442" s="296" t="s">
        <v>555</v>
      </c>
      <c r="B442" s="304" t="s">
        <v>556</v>
      </c>
      <c r="C442" s="220" t="s">
        <v>424</v>
      </c>
      <c r="D442" s="232"/>
      <c r="E442" s="222"/>
    </row>
    <row r="443" spans="1:5" ht="18">
      <c r="A443" s="298" t="s">
        <v>557</v>
      </c>
      <c r="B443" s="299" t="s">
        <v>558</v>
      </c>
      <c r="C443" s="220" t="s">
        <v>424</v>
      </c>
      <c r="D443" s="232"/>
      <c r="E443" s="222"/>
    </row>
    <row r="444" spans="1:5" ht="18">
      <c r="A444" s="298" t="s">
        <v>559</v>
      </c>
      <c r="B444" s="299" t="s">
        <v>560</v>
      </c>
      <c r="C444" s="220" t="s">
        <v>424</v>
      </c>
      <c r="D444" s="232"/>
      <c r="E444" s="222"/>
    </row>
    <row r="445" spans="1:5" ht="18">
      <c r="A445" s="298" t="s">
        <v>561</v>
      </c>
      <c r="B445" s="299" t="s">
        <v>562</v>
      </c>
      <c r="C445" s="220" t="s">
        <v>424</v>
      </c>
      <c r="D445" s="232"/>
      <c r="E445" s="222"/>
    </row>
    <row r="446" spans="1:5" ht="18">
      <c r="A446" s="298" t="s">
        <v>563</v>
      </c>
      <c r="B446" s="299" t="s">
        <v>564</v>
      </c>
      <c r="C446" s="220" t="s">
        <v>424</v>
      </c>
      <c r="D446" s="232"/>
      <c r="E446" s="222"/>
    </row>
    <row r="447" spans="1:5" ht="18">
      <c r="A447" s="298" t="s">
        <v>565</v>
      </c>
      <c r="B447" s="299" t="s">
        <v>566</v>
      </c>
      <c r="C447" s="220" t="s">
        <v>424</v>
      </c>
      <c r="D447" s="232"/>
      <c r="E447" s="222"/>
    </row>
    <row r="448" spans="1:5" ht="18">
      <c r="A448" s="298" t="s">
        <v>567</v>
      </c>
      <c r="B448" s="299" t="s">
        <v>568</v>
      </c>
      <c r="C448" s="220" t="s">
        <v>424</v>
      </c>
      <c r="D448" s="232"/>
      <c r="E448" s="222"/>
    </row>
    <row r="449" spans="1:5" ht="18">
      <c r="A449" s="298" t="s">
        <v>569</v>
      </c>
      <c r="B449" s="299" t="s">
        <v>570</v>
      </c>
      <c r="C449" s="220" t="s">
        <v>424</v>
      </c>
      <c r="D449" s="232"/>
      <c r="E449" s="222"/>
    </row>
    <row r="450" spans="1:5" ht="18">
      <c r="A450" s="298" t="s">
        <v>571</v>
      </c>
      <c r="B450" s="299" t="s">
        <v>572</v>
      </c>
      <c r="C450" s="220" t="s">
        <v>424</v>
      </c>
      <c r="D450" s="232"/>
      <c r="E450" s="222"/>
    </row>
    <row r="451" spans="1:5" ht="18.75" thickBot="1">
      <c r="A451" s="302" t="s">
        <v>573</v>
      </c>
      <c r="B451" s="303" t="s">
        <v>574</v>
      </c>
      <c r="C451" s="220" t="s">
        <v>424</v>
      </c>
      <c r="D451" s="232"/>
      <c r="E451" s="222"/>
    </row>
    <row r="452" spans="1:5" ht="18">
      <c r="A452" s="296" t="s">
        <v>575</v>
      </c>
      <c r="B452" s="297" t="s">
        <v>576</v>
      </c>
      <c r="C452" s="220" t="s">
        <v>424</v>
      </c>
      <c r="D452" s="232"/>
      <c r="E452" s="222"/>
    </row>
    <row r="453" spans="1:5" ht="18">
      <c r="A453" s="298" t="s">
        <v>577</v>
      </c>
      <c r="B453" s="299" t="s">
        <v>578</v>
      </c>
      <c r="C453" s="220" t="s">
        <v>424</v>
      </c>
      <c r="D453" s="232"/>
      <c r="E453" s="222"/>
    </row>
    <row r="454" spans="1:5" ht="18">
      <c r="A454" s="298" t="s">
        <v>579</v>
      </c>
      <c r="B454" s="299" t="s">
        <v>580</v>
      </c>
      <c r="C454" s="220" t="s">
        <v>424</v>
      </c>
      <c r="D454" s="232"/>
      <c r="E454" s="222"/>
    </row>
    <row r="455" spans="1:5" ht="18">
      <c r="A455" s="298" t="s">
        <v>581</v>
      </c>
      <c r="B455" s="300" t="s">
        <v>582</v>
      </c>
      <c r="C455" s="220" t="s">
        <v>424</v>
      </c>
      <c r="D455" s="232"/>
      <c r="E455" s="222"/>
    </row>
    <row r="456" spans="1:5" ht="18">
      <c r="A456" s="298" t="s">
        <v>583</v>
      </c>
      <c r="B456" s="299" t="s">
        <v>584</v>
      </c>
      <c r="C456" s="220" t="s">
        <v>424</v>
      </c>
      <c r="D456" s="232"/>
      <c r="E456" s="222"/>
    </row>
    <row r="457" spans="1:5" ht="18">
      <c r="A457" s="298" t="s">
        <v>585</v>
      </c>
      <c r="B457" s="299" t="s">
        <v>586</v>
      </c>
      <c r="C457" s="220" t="s">
        <v>424</v>
      </c>
      <c r="D457" s="232"/>
      <c r="E457" s="222"/>
    </row>
    <row r="458" spans="1:5" ht="18">
      <c r="A458" s="298" t="s">
        <v>587</v>
      </c>
      <c r="B458" s="299" t="s">
        <v>588</v>
      </c>
      <c r="C458" s="220" t="s">
        <v>424</v>
      </c>
      <c r="D458" s="232"/>
      <c r="E458" s="222"/>
    </row>
    <row r="459" spans="1:5" ht="18">
      <c r="A459" s="298" t="s">
        <v>589</v>
      </c>
      <c r="B459" s="299" t="s">
        <v>590</v>
      </c>
      <c r="C459" s="220" t="s">
        <v>424</v>
      </c>
      <c r="D459" s="232"/>
      <c r="E459" s="222"/>
    </row>
    <row r="460" spans="1:5" ht="18">
      <c r="A460" s="298" t="s">
        <v>591</v>
      </c>
      <c r="B460" s="299" t="s">
        <v>592</v>
      </c>
      <c r="C460" s="220" t="s">
        <v>424</v>
      </c>
      <c r="D460" s="232"/>
      <c r="E460" s="222"/>
    </row>
    <row r="461" spans="1:5" ht="18">
      <c r="A461" s="298" t="s">
        <v>593</v>
      </c>
      <c r="B461" s="299" t="s">
        <v>594</v>
      </c>
      <c r="C461" s="220" t="s">
        <v>424</v>
      </c>
      <c r="D461" s="232"/>
      <c r="E461" s="222"/>
    </row>
    <row r="462" spans="1:5" ht="18.75" thickBot="1">
      <c r="A462" s="302" t="s">
        <v>595</v>
      </c>
      <c r="B462" s="303" t="s">
        <v>596</v>
      </c>
      <c r="C462" s="220" t="s">
        <v>424</v>
      </c>
      <c r="D462" s="232"/>
      <c r="E462" s="222"/>
    </row>
    <row r="463" spans="1:5" ht="18">
      <c r="A463" s="296" t="s">
        <v>597</v>
      </c>
      <c r="B463" s="297" t="s">
        <v>598</v>
      </c>
      <c r="C463" s="220" t="s">
        <v>424</v>
      </c>
      <c r="D463" s="232"/>
      <c r="E463" s="222"/>
    </row>
    <row r="464" spans="1:5" ht="18">
      <c r="A464" s="298" t="s">
        <v>599</v>
      </c>
      <c r="B464" s="299" t="s">
        <v>600</v>
      </c>
      <c r="C464" s="220" t="s">
        <v>424</v>
      </c>
      <c r="D464" s="232"/>
      <c r="E464" s="222"/>
    </row>
    <row r="465" spans="1:5" ht="18">
      <c r="A465" s="298" t="s">
        <v>601</v>
      </c>
      <c r="B465" s="300" t="s">
        <v>602</v>
      </c>
      <c r="C465" s="220" t="s">
        <v>424</v>
      </c>
      <c r="D465" s="232"/>
      <c r="E465" s="222"/>
    </row>
    <row r="466" spans="1:5" ht="18">
      <c r="A466" s="298" t="s">
        <v>603</v>
      </c>
      <c r="B466" s="299" t="s">
        <v>604</v>
      </c>
      <c r="C466" s="220" t="s">
        <v>424</v>
      </c>
      <c r="D466" s="232"/>
      <c r="E466" s="222"/>
    </row>
    <row r="467" spans="1:5" ht="18">
      <c r="A467" s="298" t="s">
        <v>605</v>
      </c>
      <c r="B467" s="299" t="s">
        <v>606</v>
      </c>
      <c r="C467" s="220" t="s">
        <v>424</v>
      </c>
      <c r="D467" s="232"/>
      <c r="E467" s="222"/>
    </row>
    <row r="468" spans="1:5" ht="18">
      <c r="A468" s="298" t="s">
        <v>607</v>
      </c>
      <c r="B468" s="299" t="s">
        <v>608</v>
      </c>
      <c r="C468" s="220" t="s">
        <v>424</v>
      </c>
      <c r="D468" s="232"/>
      <c r="E468" s="222"/>
    </row>
    <row r="469" spans="1:5" ht="18">
      <c r="A469" s="298" t="s">
        <v>609</v>
      </c>
      <c r="B469" s="299" t="s">
        <v>610</v>
      </c>
      <c r="C469" s="220" t="s">
        <v>424</v>
      </c>
      <c r="D469" s="232"/>
      <c r="E469" s="222"/>
    </row>
    <row r="470" spans="1:5" ht="18">
      <c r="A470" s="298" t="s">
        <v>611</v>
      </c>
      <c r="B470" s="299" t="s">
        <v>612</v>
      </c>
      <c r="C470" s="220" t="s">
        <v>424</v>
      </c>
      <c r="D470" s="232"/>
      <c r="E470" s="222"/>
    </row>
    <row r="471" spans="1:5" ht="18">
      <c r="A471" s="298" t="s">
        <v>613</v>
      </c>
      <c r="B471" s="299" t="s">
        <v>614</v>
      </c>
      <c r="C471" s="220" t="s">
        <v>424</v>
      </c>
      <c r="D471" s="232"/>
      <c r="E471" s="222"/>
    </row>
    <row r="472" spans="1:5" ht="18.75" thickBot="1">
      <c r="A472" s="302" t="s">
        <v>615</v>
      </c>
      <c r="B472" s="303" t="s">
        <v>616</v>
      </c>
      <c r="C472" s="220" t="s">
        <v>424</v>
      </c>
      <c r="D472" s="232"/>
      <c r="E472" s="222"/>
    </row>
    <row r="473" spans="1:5" ht="18">
      <c r="A473" s="296" t="s">
        <v>617</v>
      </c>
      <c r="B473" s="304" t="s">
        <v>618</v>
      </c>
      <c r="C473" s="220" t="s">
        <v>424</v>
      </c>
      <c r="D473" s="232"/>
      <c r="E473" s="222"/>
    </row>
    <row r="474" spans="1:5" ht="18">
      <c r="A474" s="298" t="s">
        <v>619</v>
      </c>
      <c r="B474" s="299" t="s">
        <v>620</v>
      </c>
      <c r="C474" s="220" t="s">
        <v>424</v>
      </c>
      <c r="D474" s="232"/>
      <c r="E474" s="222"/>
    </row>
    <row r="475" spans="1:5" ht="18">
      <c r="A475" s="298" t="s">
        <v>621</v>
      </c>
      <c r="B475" s="299" t="s">
        <v>622</v>
      </c>
      <c r="C475" s="220" t="s">
        <v>424</v>
      </c>
      <c r="D475" s="232"/>
      <c r="E475" s="222"/>
    </row>
    <row r="476" spans="1:5" ht="18.75" thickBot="1">
      <c r="A476" s="302" t="s">
        <v>623</v>
      </c>
      <c r="B476" s="303" t="s">
        <v>624</v>
      </c>
      <c r="C476" s="220" t="s">
        <v>424</v>
      </c>
      <c r="D476" s="232"/>
      <c r="E476" s="222"/>
    </row>
    <row r="477" spans="1:5" ht="18">
      <c r="A477" s="296" t="s">
        <v>625</v>
      </c>
      <c r="B477" s="297" t="s">
        <v>626</v>
      </c>
      <c r="C477" s="220" t="s">
        <v>424</v>
      </c>
      <c r="D477" s="232"/>
      <c r="E477" s="222"/>
    </row>
    <row r="478" spans="1:5" ht="18">
      <c r="A478" s="298" t="s">
        <v>627</v>
      </c>
      <c r="B478" s="299" t="s">
        <v>628</v>
      </c>
      <c r="C478" s="220" t="s">
        <v>424</v>
      </c>
      <c r="D478" s="232"/>
      <c r="E478" s="222"/>
    </row>
    <row r="479" spans="1:5" ht="18">
      <c r="A479" s="298" t="s">
        <v>629</v>
      </c>
      <c r="B479" s="300" t="s">
        <v>630</v>
      </c>
      <c r="C479" s="220" t="s">
        <v>424</v>
      </c>
      <c r="D479" s="232"/>
      <c r="E479" s="222"/>
    </row>
    <row r="480" spans="1:5" ht="18">
      <c r="A480" s="298" t="s">
        <v>631</v>
      </c>
      <c r="B480" s="299" t="s">
        <v>632</v>
      </c>
      <c r="C480" s="220" t="s">
        <v>424</v>
      </c>
      <c r="D480" s="232"/>
      <c r="E480" s="222"/>
    </row>
    <row r="481" spans="1:5" ht="18">
      <c r="A481" s="298" t="s">
        <v>633</v>
      </c>
      <c r="B481" s="299" t="s">
        <v>634</v>
      </c>
      <c r="C481" s="220" t="s">
        <v>424</v>
      </c>
      <c r="D481" s="232"/>
      <c r="E481" s="222"/>
    </row>
    <row r="482" spans="1:5" ht="18">
      <c r="A482" s="298" t="s">
        <v>635</v>
      </c>
      <c r="B482" s="299" t="s">
        <v>636</v>
      </c>
      <c r="C482" s="220" t="s">
        <v>424</v>
      </c>
      <c r="D482" s="232"/>
      <c r="E482" s="222"/>
    </row>
    <row r="483" spans="1:5" ht="18">
      <c r="A483" s="298" t="s">
        <v>637</v>
      </c>
      <c r="B483" s="299" t="s">
        <v>638</v>
      </c>
      <c r="C483" s="220" t="s">
        <v>424</v>
      </c>
      <c r="D483" s="232"/>
      <c r="E483" s="222"/>
    </row>
    <row r="484" spans="1:5" ht="18.75" thickBot="1">
      <c r="A484" s="302" t="s">
        <v>639</v>
      </c>
      <c r="B484" s="303" t="s">
        <v>640</v>
      </c>
      <c r="C484" s="220" t="s">
        <v>424</v>
      </c>
      <c r="D484" s="232"/>
      <c r="E484" s="222"/>
    </row>
    <row r="485" spans="1:5" ht="18">
      <c r="A485" s="296" t="s">
        <v>641</v>
      </c>
      <c r="B485" s="297" t="s">
        <v>642</v>
      </c>
      <c r="C485" s="220" t="s">
        <v>424</v>
      </c>
      <c r="D485" s="232"/>
      <c r="E485" s="222"/>
    </row>
    <row r="486" spans="1:5" ht="18">
      <c r="A486" s="298" t="s">
        <v>643</v>
      </c>
      <c r="B486" s="299" t="s">
        <v>644</v>
      </c>
      <c r="C486" s="220" t="s">
        <v>424</v>
      </c>
      <c r="D486" s="232"/>
      <c r="E486" s="222"/>
    </row>
    <row r="487" spans="1:5" ht="18">
      <c r="A487" s="298" t="s">
        <v>645</v>
      </c>
      <c r="B487" s="299" t="s">
        <v>646</v>
      </c>
      <c r="C487" s="220" t="s">
        <v>424</v>
      </c>
      <c r="D487" s="232"/>
      <c r="E487" s="222"/>
    </row>
    <row r="488" spans="1:5" ht="18">
      <c r="A488" s="298" t="s">
        <v>647</v>
      </c>
      <c r="B488" s="299" t="s">
        <v>648</v>
      </c>
      <c r="C488" s="220" t="s">
        <v>424</v>
      </c>
      <c r="D488" s="232"/>
      <c r="E488" s="222"/>
    </row>
    <row r="489" spans="1:5" ht="18">
      <c r="A489" s="298" t="s">
        <v>649</v>
      </c>
      <c r="B489" s="300" t="s">
        <v>650</v>
      </c>
      <c r="C489" s="220" t="s">
        <v>424</v>
      </c>
      <c r="D489" s="232"/>
      <c r="E489" s="222"/>
    </row>
    <row r="490" spans="1:5" ht="18">
      <c r="A490" s="298" t="s">
        <v>651</v>
      </c>
      <c r="B490" s="299" t="s">
        <v>652</v>
      </c>
      <c r="C490" s="220" t="s">
        <v>424</v>
      </c>
      <c r="D490" s="232"/>
      <c r="E490" s="222"/>
    </row>
    <row r="491" spans="1:5" ht="18.75" thickBot="1">
      <c r="A491" s="302" t="s">
        <v>1418</v>
      </c>
      <c r="B491" s="303" t="s">
        <v>1419</v>
      </c>
      <c r="C491" s="220" t="s">
        <v>424</v>
      </c>
      <c r="D491" s="232"/>
      <c r="E491" s="222"/>
    </row>
    <row r="492" spans="1:5" ht="18">
      <c r="A492" s="296" t="s">
        <v>1420</v>
      </c>
      <c r="B492" s="297" t="s">
        <v>1421</v>
      </c>
      <c r="C492" s="220" t="s">
        <v>424</v>
      </c>
      <c r="D492" s="232"/>
      <c r="E492" s="222"/>
    </row>
    <row r="493" spans="1:5" ht="18">
      <c r="A493" s="298" t="s">
        <v>1422</v>
      </c>
      <c r="B493" s="299" t="s">
        <v>1423</v>
      </c>
      <c r="C493" s="220" t="s">
        <v>424</v>
      </c>
      <c r="D493" s="232"/>
      <c r="E493" s="222"/>
    </row>
    <row r="494" spans="1:5" ht="18">
      <c r="A494" s="298" t="s">
        <v>1424</v>
      </c>
      <c r="B494" s="299" t="s">
        <v>1425</v>
      </c>
      <c r="C494" s="220" t="s">
        <v>424</v>
      </c>
      <c r="D494" s="232"/>
      <c r="E494" s="222"/>
    </row>
    <row r="495" spans="1:5" ht="18">
      <c r="A495" s="298" t="s">
        <v>1426</v>
      </c>
      <c r="B495" s="299" t="s">
        <v>1427</v>
      </c>
      <c r="C495" s="220" t="s">
        <v>424</v>
      </c>
      <c r="D495" s="232"/>
      <c r="E495" s="222"/>
    </row>
    <row r="496" spans="1:5" ht="18">
      <c r="A496" s="298" t="s">
        <v>1428</v>
      </c>
      <c r="B496" s="300" t="s">
        <v>1429</v>
      </c>
      <c r="C496" s="220" t="s">
        <v>424</v>
      </c>
      <c r="D496" s="232"/>
      <c r="E496" s="222"/>
    </row>
    <row r="497" spans="1:5" ht="18">
      <c r="A497" s="298" t="s">
        <v>1430</v>
      </c>
      <c r="B497" s="299" t="s">
        <v>1431</v>
      </c>
      <c r="C497" s="220" t="s">
        <v>424</v>
      </c>
      <c r="D497" s="232"/>
      <c r="E497" s="222"/>
    </row>
    <row r="498" spans="1:5" ht="18">
      <c r="A498" s="298" t="s">
        <v>1432</v>
      </c>
      <c r="B498" s="299" t="s">
        <v>1433</v>
      </c>
      <c r="C498" s="220" t="s">
        <v>424</v>
      </c>
      <c r="D498" s="232"/>
      <c r="E498" s="222"/>
    </row>
    <row r="499" spans="1:5" ht="18">
      <c r="A499" s="298" t="s">
        <v>1434</v>
      </c>
      <c r="B499" s="299" t="s">
        <v>1435</v>
      </c>
      <c r="C499" s="220" t="s">
        <v>424</v>
      </c>
      <c r="D499" s="232"/>
      <c r="E499" s="222"/>
    </row>
    <row r="500" spans="1:5" ht="18.75" thickBot="1">
      <c r="A500" s="302" t="s">
        <v>1436</v>
      </c>
      <c r="B500" s="303" t="s">
        <v>1437</v>
      </c>
      <c r="C500" s="220" t="s">
        <v>424</v>
      </c>
      <c r="D500" s="232"/>
      <c r="E500" s="222"/>
    </row>
    <row r="501" spans="1:5" ht="18">
      <c r="A501" s="296" t="s">
        <v>1438</v>
      </c>
      <c r="B501" s="297" t="s">
        <v>1439</v>
      </c>
      <c r="C501" s="220" t="s">
        <v>424</v>
      </c>
      <c r="D501" s="232"/>
      <c r="E501" s="222"/>
    </row>
    <row r="502" spans="1:5" ht="18">
      <c r="A502" s="298" t="s">
        <v>1440</v>
      </c>
      <c r="B502" s="299" t="s">
        <v>1441</v>
      </c>
      <c r="C502" s="220" t="s">
        <v>424</v>
      </c>
      <c r="D502" s="232"/>
      <c r="E502" s="222"/>
    </row>
    <row r="503" spans="1:5" ht="18">
      <c r="A503" s="298" t="s">
        <v>1442</v>
      </c>
      <c r="B503" s="300" t="s">
        <v>1443</v>
      </c>
      <c r="C503" s="220" t="s">
        <v>424</v>
      </c>
      <c r="D503" s="232"/>
      <c r="E503" s="222"/>
    </row>
    <row r="504" spans="1:5" ht="18">
      <c r="A504" s="298" t="s">
        <v>1444</v>
      </c>
      <c r="B504" s="299" t="s">
        <v>1445</v>
      </c>
      <c r="C504" s="220" t="s">
        <v>424</v>
      </c>
      <c r="D504" s="232"/>
      <c r="E504" s="222"/>
    </row>
    <row r="505" spans="1:5" ht="18">
      <c r="A505" s="298" t="s">
        <v>1446</v>
      </c>
      <c r="B505" s="299" t="s">
        <v>1447</v>
      </c>
      <c r="C505" s="220" t="s">
        <v>424</v>
      </c>
      <c r="D505" s="232"/>
      <c r="E505" s="222"/>
    </row>
    <row r="506" spans="1:5" ht="18">
      <c r="A506" s="298" t="s">
        <v>1448</v>
      </c>
      <c r="B506" s="299" t="s">
        <v>1449</v>
      </c>
      <c r="C506" s="220" t="s">
        <v>424</v>
      </c>
      <c r="D506" s="232"/>
      <c r="E506" s="222"/>
    </row>
    <row r="507" spans="1:5" ht="18">
      <c r="A507" s="298" t="s">
        <v>1450</v>
      </c>
      <c r="B507" s="299" t="s">
        <v>1451</v>
      </c>
      <c r="C507" s="220" t="s">
        <v>424</v>
      </c>
      <c r="D507" s="232"/>
      <c r="E507" s="222"/>
    </row>
    <row r="508" spans="1:5" ht="18.75" thickBot="1">
      <c r="A508" s="302" t="s">
        <v>1452</v>
      </c>
      <c r="B508" s="303" t="s">
        <v>1453</v>
      </c>
      <c r="C508" s="220" t="s">
        <v>424</v>
      </c>
      <c r="D508" s="232"/>
      <c r="E508" s="222"/>
    </row>
    <row r="509" spans="1:5" ht="18">
      <c r="A509" s="296" t="s">
        <v>1454</v>
      </c>
      <c r="B509" s="297" t="s">
        <v>1455</v>
      </c>
      <c r="C509" s="220" t="s">
        <v>424</v>
      </c>
      <c r="D509" s="232"/>
      <c r="E509" s="222"/>
    </row>
    <row r="510" spans="1:5" ht="18">
      <c r="A510" s="298" t="s">
        <v>1456</v>
      </c>
      <c r="B510" s="299" t="s">
        <v>1457</v>
      </c>
      <c r="C510" s="220" t="s">
        <v>424</v>
      </c>
      <c r="D510" s="232"/>
      <c r="E510" s="222"/>
    </row>
    <row r="511" spans="1:5" ht="18">
      <c r="A511" s="298" t="s">
        <v>1458</v>
      </c>
      <c r="B511" s="299" t="s">
        <v>1459</v>
      </c>
      <c r="C511" s="220" t="s">
        <v>424</v>
      </c>
      <c r="D511" s="232"/>
      <c r="E511" s="222"/>
    </row>
    <row r="512" spans="1:5" ht="18">
      <c r="A512" s="298" t="s">
        <v>1460</v>
      </c>
      <c r="B512" s="299" t="s">
        <v>1461</v>
      </c>
      <c r="C512" s="220" t="s">
        <v>424</v>
      </c>
      <c r="D512" s="232"/>
      <c r="E512" s="222"/>
    </row>
    <row r="513" spans="1:5" ht="18">
      <c r="A513" s="298" t="s">
        <v>1462</v>
      </c>
      <c r="B513" s="299" t="s">
        <v>1463</v>
      </c>
      <c r="C513" s="220" t="s">
        <v>424</v>
      </c>
      <c r="D513" s="232"/>
      <c r="E513" s="222"/>
    </row>
    <row r="514" spans="1:5" ht="18">
      <c r="A514" s="298" t="s">
        <v>1464</v>
      </c>
      <c r="B514" s="299" t="s">
        <v>1465</v>
      </c>
      <c r="C514" s="220" t="s">
        <v>424</v>
      </c>
      <c r="D514" s="232"/>
      <c r="E514" s="222"/>
    </row>
    <row r="515" spans="1:5" ht="18">
      <c r="A515" s="298" t="s">
        <v>1466</v>
      </c>
      <c r="B515" s="299" t="s">
        <v>1467</v>
      </c>
      <c r="C515" s="220" t="s">
        <v>424</v>
      </c>
      <c r="D515" s="232"/>
      <c r="E515" s="222"/>
    </row>
    <row r="516" spans="1:5" ht="18">
      <c r="A516" s="298" t="s">
        <v>1468</v>
      </c>
      <c r="B516" s="299" t="s">
        <v>1469</v>
      </c>
      <c r="C516" s="220" t="s">
        <v>424</v>
      </c>
      <c r="D516" s="232"/>
      <c r="E516" s="222"/>
    </row>
    <row r="517" spans="1:5" ht="18">
      <c r="A517" s="298" t="s">
        <v>1470</v>
      </c>
      <c r="B517" s="300" t="s">
        <v>1471</v>
      </c>
      <c r="C517" s="220" t="s">
        <v>424</v>
      </c>
      <c r="D517" s="232"/>
      <c r="E517" s="222"/>
    </row>
    <row r="518" spans="1:5" ht="18">
      <c r="A518" s="298" t="s">
        <v>1472</v>
      </c>
      <c r="B518" s="299" t="s">
        <v>1473</v>
      </c>
      <c r="C518" s="220" t="s">
        <v>424</v>
      </c>
      <c r="D518" s="232"/>
      <c r="E518" s="222"/>
    </row>
    <row r="519" spans="1:5" ht="18.75" thickBot="1">
      <c r="A519" s="302" t="s">
        <v>1474</v>
      </c>
      <c r="B519" s="303" t="s">
        <v>1475</v>
      </c>
      <c r="C519" s="220" t="s">
        <v>424</v>
      </c>
      <c r="D519" s="232"/>
      <c r="E519" s="222"/>
    </row>
    <row r="520" spans="1:5" ht="18">
      <c r="A520" s="296" t="s">
        <v>1476</v>
      </c>
      <c r="B520" s="297" t="s">
        <v>1477</v>
      </c>
      <c r="C520" s="220" t="s">
        <v>424</v>
      </c>
      <c r="D520" s="232"/>
      <c r="E520" s="222"/>
    </row>
    <row r="521" spans="1:5" ht="18">
      <c r="A521" s="298" t="s">
        <v>1478</v>
      </c>
      <c r="B521" s="299" t="s">
        <v>1479</v>
      </c>
      <c r="C521" s="220" t="s">
        <v>424</v>
      </c>
      <c r="D521" s="232"/>
      <c r="E521" s="222"/>
    </row>
    <row r="522" spans="1:5" ht="18">
      <c r="A522" s="298" t="s">
        <v>1480</v>
      </c>
      <c r="B522" s="299" t="s">
        <v>1481</v>
      </c>
      <c r="C522" s="220" t="s">
        <v>424</v>
      </c>
      <c r="D522" s="232"/>
      <c r="E522" s="222"/>
    </row>
    <row r="523" spans="1:5" ht="18">
      <c r="A523" s="298" t="s">
        <v>1482</v>
      </c>
      <c r="B523" s="299" t="s">
        <v>1483</v>
      </c>
      <c r="C523" s="220" t="s">
        <v>424</v>
      </c>
      <c r="D523" s="232"/>
      <c r="E523" s="222"/>
    </row>
    <row r="524" spans="1:5" ht="18">
      <c r="A524" s="298" t="s">
        <v>1484</v>
      </c>
      <c r="B524" s="299" t="s">
        <v>1485</v>
      </c>
      <c r="C524" s="220" t="s">
        <v>424</v>
      </c>
      <c r="D524" s="232"/>
      <c r="E524" s="222"/>
    </row>
    <row r="525" spans="1:5" ht="18">
      <c r="A525" s="298" t="s">
        <v>1486</v>
      </c>
      <c r="B525" s="300" t="s">
        <v>1487</v>
      </c>
      <c r="C525" s="220" t="s">
        <v>424</v>
      </c>
      <c r="D525" s="232"/>
      <c r="E525" s="222"/>
    </row>
    <row r="526" spans="1:5" ht="18">
      <c r="A526" s="298" t="s">
        <v>1488</v>
      </c>
      <c r="B526" s="299" t="s">
        <v>1489</v>
      </c>
      <c r="C526" s="220" t="s">
        <v>424</v>
      </c>
      <c r="D526" s="232"/>
      <c r="E526" s="222"/>
    </row>
    <row r="527" spans="1:5" ht="18">
      <c r="A527" s="298" t="s">
        <v>1490</v>
      </c>
      <c r="B527" s="299" t="s">
        <v>1491</v>
      </c>
      <c r="C527" s="220" t="s">
        <v>424</v>
      </c>
      <c r="D527" s="232"/>
      <c r="E527" s="222"/>
    </row>
    <row r="528" spans="1:5" ht="18">
      <c r="A528" s="298" t="s">
        <v>1492</v>
      </c>
      <c r="B528" s="299" t="s">
        <v>1493</v>
      </c>
      <c r="C528" s="220" t="s">
        <v>424</v>
      </c>
      <c r="D528" s="232"/>
      <c r="E528" s="222"/>
    </row>
    <row r="529" spans="1:5" ht="18">
      <c r="A529" s="298" t="s">
        <v>1494</v>
      </c>
      <c r="B529" s="299" t="s">
        <v>1495</v>
      </c>
      <c r="C529" s="220" t="s">
        <v>424</v>
      </c>
      <c r="D529" s="232"/>
      <c r="E529" s="222"/>
    </row>
    <row r="530" spans="1:5" ht="18">
      <c r="A530" s="1244" t="s">
        <v>1496</v>
      </c>
      <c r="B530" s="1245" t="s">
        <v>1497</v>
      </c>
      <c r="C530" s="220" t="s">
        <v>424</v>
      </c>
      <c r="D530" s="232"/>
      <c r="E530" s="222"/>
    </row>
    <row r="531" spans="1:5" ht="18.75" thickBot="1">
      <c r="A531" s="302" t="s">
        <v>1909</v>
      </c>
      <c r="B531" s="303" t="s">
        <v>1910</v>
      </c>
      <c r="C531" s="220" t="s">
        <v>424</v>
      </c>
      <c r="D531" s="232"/>
      <c r="E531" s="222"/>
    </row>
    <row r="532" spans="1:5" ht="18">
      <c r="A532" s="296" t="s">
        <v>1498</v>
      </c>
      <c r="B532" s="297" t="s">
        <v>1499</v>
      </c>
      <c r="C532" s="220" t="s">
        <v>424</v>
      </c>
      <c r="D532" s="232"/>
      <c r="E532" s="222"/>
    </row>
    <row r="533" spans="1:5" ht="18">
      <c r="A533" s="298" t="s">
        <v>1500</v>
      </c>
      <c r="B533" s="299" t="s">
        <v>1501</v>
      </c>
      <c r="C533" s="220" t="s">
        <v>424</v>
      </c>
      <c r="D533" s="232"/>
      <c r="E533" s="222"/>
    </row>
    <row r="534" spans="1:5" ht="18">
      <c r="A534" s="298" t="s">
        <v>1502</v>
      </c>
      <c r="B534" s="299" t="s">
        <v>1503</v>
      </c>
      <c r="C534" s="220" t="s">
        <v>424</v>
      </c>
      <c r="D534" s="232"/>
      <c r="E534" s="222"/>
    </row>
    <row r="535" spans="1:5" ht="18">
      <c r="A535" s="298" t="s">
        <v>1504</v>
      </c>
      <c r="B535" s="300" t="s">
        <v>1505</v>
      </c>
      <c r="C535" s="220" t="s">
        <v>424</v>
      </c>
      <c r="D535" s="232"/>
      <c r="E535" s="222"/>
    </row>
    <row r="536" spans="1:5" ht="18">
      <c r="A536" s="298" t="s">
        <v>1506</v>
      </c>
      <c r="B536" s="299" t="s">
        <v>1507</v>
      </c>
      <c r="C536" s="220" t="s">
        <v>424</v>
      </c>
      <c r="D536" s="232"/>
      <c r="E536" s="222"/>
    </row>
    <row r="537" spans="1:5" ht="18.75" thickBot="1">
      <c r="A537" s="302" t="s">
        <v>1508</v>
      </c>
      <c r="B537" s="303" t="s">
        <v>1509</v>
      </c>
      <c r="C537" s="220" t="s">
        <v>424</v>
      </c>
      <c r="D537" s="232"/>
      <c r="E537" s="222"/>
    </row>
    <row r="538" spans="1:5" ht="18">
      <c r="A538" s="305" t="s">
        <v>1510</v>
      </c>
      <c r="B538" s="306" t="s">
        <v>1511</v>
      </c>
      <c r="C538" s="220" t="s">
        <v>424</v>
      </c>
      <c r="D538" s="232"/>
      <c r="E538" s="222"/>
    </row>
    <row r="539" spans="1:5" ht="18">
      <c r="A539" s="298" t="s">
        <v>1512</v>
      </c>
      <c r="B539" s="299" t="s">
        <v>1513</v>
      </c>
      <c r="C539" s="220" t="s">
        <v>424</v>
      </c>
      <c r="D539" s="232"/>
      <c r="E539" s="222"/>
    </row>
    <row r="540" spans="1:5" ht="18">
      <c r="A540" s="298" t="s">
        <v>1514</v>
      </c>
      <c r="B540" s="299" t="s">
        <v>1515</v>
      </c>
      <c r="C540" s="220" t="s">
        <v>424</v>
      </c>
      <c r="D540" s="232"/>
      <c r="E540" s="222"/>
    </row>
    <row r="541" spans="1:5" ht="18">
      <c r="A541" s="298" t="s">
        <v>1516</v>
      </c>
      <c r="B541" s="299" t="s">
        <v>1517</v>
      </c>
      <c r="C541" s="220" t="s">
        <v>424</v>
      </c>
      <c r="D541" s="232"/>
      <c r="E541" s="222"/>
    </row>
    <row r="542" spans="1:5" ht="18">
      <c r="A542" s="298" t="s">
        <v>1518</v>
      </c>
      <c r="B542" s="299" t="s">
        <v>1519</v>
      </c>
      <c r="C542" s="220" t="s">
        <v>424</v>
      </c>
      <c r="D542" s="232"/>
      <c r="E542" s="222"/>
    </row>
    <row r="543" spans="1:5" ht="18">
      <c r="A543" s="298" t="s">
        <v>1520</v>
      </c>
      <c r="B543" s="299" t="s">
        <v>1521</v>
      </c>
      <c r="C543" s="220" t="s">
        <v>424</v>
      </c>
      <c r="D543" s="232"/>
      <c r="E543" s="222"/>
    </row>
    <row r="544" spans="1:5" ht="18">
      <c r="A544" s="298" t="s">
        <v>1522</v>
      </c>
      <c r="B544" s="299" t="s">
        <v>1523</v>
      </c>
      <c r="C544" s="220" t="s">
        <v>424</v>
      </c>
      <c r="D544" s="232"/>
      <c r="E544" s="222"/>
    </row>
    <row r="545" spans="1:5" ht="18">
      <c r="A545" s="298" t="s">
        <v>1524</v>
      </c>
      <c r="B545" s="300" t="s">
        <v>1525</v>
      </c>
      <c r="C545" s="220" t="s">
        <v>424</v>
      </c>
      <c r="D545" s="232"/>
      <c r="E545" s="222"/>
    </row>
    <row r="546" spans="1:5" ht="18">
      <c r="A546" s="298" t="s">
        <v>1526</v>
      </c>
      <c r="B546" s="299" t="s">
        <v>1527</v>
      </c>
      <c r="C546" s="220" t="s">
        <v>424</v>
      </c>
      <c r="D546" s="232"/>
      <c r="E546" s="222"/>
    </row>
    <row r="547" spans="1:5" ht="18">
      <c r="A547" s="298" t="s">
        <v>1528</v>
      </c>
      <c r="B547" s="299" t="s">
        <v>1529</v>
      </c>
      <c r="C547" s="220" t="s">
        <v>424</v>
      </c>
      <c r="D547" s="232"/>
      <c r="E547" s="222"/>
    </row>
    <row r="548" spans="1:5" ht="18.75" thickBot="1">
      <c r="A548" s="307" t="s">
        <v>1530</v>
      </c>
      <c r="B548" s="303" t="s">
        <v>1531</v>
      </c>
      <c r="C548" s="220" t="s">
        <v>424</v>
      </c>
      <c r="D548" s="233"/>
      <c r="E548" s="222"/>
    </row>
    <row r="549" spans="1:5" ht="18">
      <c r="A549" s="305" t="s">
        <v>1532</v>
      </c>
      <c r="B549" s="306" t="s">
        <v>1533</v>
      </c>
      <c r="C549" s="220" t="s">
        <v>424</v>
      </c>
      <c r="D549" s="232"/>
      <c r="E549" s="222"/>
    </row>
    <row r="550" spans="1:5" ht="18">
      <c r="A550" s="298" t="s">
        <v>1534</v>
      </c>
      <c r="B550" s="299" t="s">
        <v>1535</v>
      </c>
      <c r="C550" s="220" t="s">
        <v>424</v>
      </c>
      <c r="D550" s="232"/>
      <c r="E550" s="222"/>
    </row>
    <row r="551" spans="1:5" ht="18">
      <c r="A551" s="298" t="s">
        <v>1536</v>
      </c>
      <c r="B551" s="299" t="s">
        <v>1537</v>
      </c>
      <c r="C551" s="220" t="s">
        <v>424</v>
      </c>
      <c r="D551" s="232"/>
      <c r="E551" s="222"/>
    </row>
    <row r="552" spans="1:5" ht="18">
      <c r="A552" s="298" t="s">
        <v>1538</v>
      </c>
      <c r="B552" s="299" t="s">
        <v>1539</v>
      </c>
      <c r="C552" s="220" t="s">
        <v>424</v>
      </c>
      <c r="D552" s="232"/>
      <c r="E552" s="222"/>
    </row>
    <row r="553" spans="1:5" ht="18">
      <c r="A553" s="298" t="s">
        <v>1540</v>
      </c>
      <c r="B553" s="299" t="s">
        <v>1541</v>
      </c>
      <c r="C553" s="220" t="s">
        <v>424</v>
      </c>
      <c r="D553" s="232"/>
      <c r="E553" s="222"/>
    </row>
    <row r="554" spans="1:5" ht="18">
      <c r="A554" s="298" t="s">
        <v>1542</v>
      </c>
      <c r="B554" s="299" t="s">
        <v>1543</v>
      </c>
      <c r="C554" s="220" t="s">
        <v>424</v>
      </c>
      <c r="D554" s="232"/>
      <c r="E554" s="222"/>
    </row>
    <row r="555" spans="1:5" ht="18">
      <c r="A555" s="298" t="s">
        <v>1544</v>
      </c>
      <c r="B555" s="299" t="s">
        <v>1545</v>
      </c>
      <c r="C555" s="220" t="s">
        <v>424</v>
      </c>
      <c r="D555" s="232"/>
      <c r="E555" s="222"/>
    </row>
    <row r="556" spans="1:5" ht="18">
      <c r="A556" s="298" t="s">
        <v>1546</v>
      </c>
      <c r="B556" s="299" t="s">
        <v>1547</v>
      </c>
      <c r="C556" s="220" t="s">
        <v>424</v>
      </c>
      <c r="D556" s="232"/>
      <c r="E556" s="222"/>
    </row>
    <row r="557" spans="1:5" ht="18">
      <c r="A557" s="298" t="s">
        <v>1548</v>
      </c>
      <c r="B557" s="300" t="s">
        <v>1549</v>
      </c>
      <c r="C557" s="220" t="s">
        <v>424</v>
      </c>
      <c r="D557" s="232"/>
      <c r="E557" s="222"/>
    </row>
    <row r="558" spans="1:5" ht="18">
      <c r="A558" s="298" t="s">
        <v>1550</v>
      </c>
      <c r="B558" s="299" t="s">
        <v>1551</v>
      </c>
      <c r="C558" s="220" t="s">
        <v>424</v>
      </c>
      <c r="D558" s="232"/>
      <c r="E558" s="222"/>
    </row>
    <row r="559" spans="1:5" ht="18">
      <c r="A559" s="298" t="s">
        <v>1552</v>
      </c>
      <c r="B559" s="299" t="s">
        <v>1553</v>
      </c>
      <c r="C559" s="220" t="s">
        <v>424</v>
      </c>
      <c r="D559" s="232"/>
      <c r="E559" s="222"/>
    </row>
    <row r="560" spans="1:5" ht="18">
      <c r="A560" s="298" t="s">
        <v>1554</v>
      </c>
      <c r="B560" s="299" t="s">
        <v>1555</v>
      </c>
      <c r="C560" s="220" t="s">
        <v>424</v>
      </c>
      <c r="D560" s="232"/>
      <c r="E560" s="222"/>
    </row>
    <row r="561" spans="1:5" ht="18">
      <c r="A561" s="298" t="s">
        <v>1556</v>
      </c>
      <c r="B561" s="299" t="s">
        <v>1557</v>
      </c>
      <c r="C561" s="220" t="s">
        <v>424</v>
      </c>
      <c r="D561" s="232"/>
      <c r="E561" s="222"/>
    </row>
    <row r="562" spans="1:5" ht="18">
      <c r="A562" s="298" t="s">
        <v>1558</v>
      </c>
      <c r="B562" s="299" t="s">
        <v>1559</v>
      </c>
      <c r="C562" s="220" t="s">
        <v>424</v>
      </c>
      <c r="D562" s="232"/>
      <c r="E562" s="222"/>
    </row>
    <row r="563" spans="1:5" ht="18">
      <c r="A563" s="298" t="s">
        <v>1560</v>
      </c>
      <c r="B563" s="299" t="s">
        <v>1561</v>
      </c>
      <c r="C563" s="220" t="s">
        <v>424</v>
      </c>
      <c r="D563" s="232"/>
      <c r="E563" s="222"/>
    </row>
    <row r="564" spans="1:5" ht="18">
      <c r="A564" s="298" t="s">
        <v>1562</v>
      </c>
      <c r="B564" s="299" t="s">
        <v>1563</v>
      </c>
      <c r="C564" s="220" t="s">
        <v>424</v>
      </c>
      <c r="D564" s="232"/>
      <c r="E564" s="222"/>
    </row>
    <row r="565" spans="1:5" ht="18">
      <c r="A565" s="298" t="s">
        <v>1564</v>
      </c>
      <c r="B565" s="299" t="s">
        <v>1565</v>
      </c>
      <c r="C565" s="220" t="s">
        <v>424</v>
      </c>
      <c r="D565" s="232"/>
      <c r="E565" s="222"/>
    </row>
    <row r="566" spans="1:5" ht="18.75" thickBot="1">
      <c r="A566" s="302" t="s">
        <v>1566</v>
      </c>
      <c r="B566" s="308" t="s">
        <v>1567</v>
      </c>
      <c r="C566" s="220" t="s">
        <v>424</v>
      </c>
      <c r="D566" s="234"/>
      <c r="E566" s="222"/>
    </row>
    <row r="567" spans="1:5" ht="18">
      <c r="A567" s="296" t="s">
        <v>1568</v>
      </c>
      <c r="B567" s="297" t="s">
        <v>1569</v>
      </c>
      <c r="C567" s="220" t="s">
        <v>424</v>
      </c>
      <c r="D567" s="232"/>
      <c r="E567" s="222"/>
    </row>
    <row r="568" spans="1:5" ht="18">
      <c r="A568" s="298" t="s">
        <v>1570</v>
      </c>
      <c r="B568" s="299" t="s">
        <v>1571</v>
      </c>
      <c r="C568" s="220" t="s">
        <v>424</v>
      </c>
      <c r="D568" s="232"/>
      <c r="E568" s="222"/>
    </row>
    <row r="569" spans="1:5" ht="18.75">
      <c r="A569" s="298" t="s">
        <v>1572</v>
      </c>
      <c r="B569" s="299" t="s">
        <v>1573</v>
      </c>
      <c r="C569" s="220" t="s">
        <v>424</v>
      </c>
      <c r="D569" s="232"/>
      <c r="E569" s="222"/>
    </row>
    <row r="570" spans="1:5" ht="18.75">
      <c r="A570" s="298" t="s">
        <v>1574</v>
      </c>
      <c r="B570" s="299" t="s">
        <v>1575</v>
      </c>
      <c r="C570" s="220" t="s">
        <v>424</v>
      </c>
      <c r="D570" s="232"/>
      <c r="E570" s="222"/>
    </row>
    <row r="571" spans="1:5" ht="19.5">
      <c r="A571" s="298" t="s">
        <v>1576</v>
      </c>
      <c r="B571" s="300" t="s">
        <v>1577</v>
      </c>
      <c r="C571" s="220" t="s">
        <v>424</v>
      </c>
      <c r="D571" s="232"/>
      <c r="E571" s="222"/>
    </row>
    <row r="572" spans="1:5" ht="18.75">
      <c r="A572" s="298" t="s">
        <v>1578</v>
      </c>
      <c r="B572" s="299" t="s">
        <v>1579</v>
      </c>
      <c r="C572" s="220" t="s">
        <v>424</v>
      </c>
      <c r="D572" s="232"/>
      <c r="E572" s="222"/>
    </row>
    <row r="573" spans="1:5" ht="19.5" thickBot="1">
      <c r="A573" s="302" t="s">
        <v>1580</v>
      </c>
      <c r="B573" s="303" t="s">
        <v>1581</v>
      </c>
      <c r="C573" s="220" t="s">
        <v>424</v>
      </c>
      <c r="D573" s="232"/>
      <c r="E573" s="222"/>
    </row>
    <row r="574" spans="1:5" ht="18.75">
      <c r="A574" s="296" t="s">
        <v>1582</v>
      </c>
      <c r="B574" s="297" t="s">
        <v>1583</v>
      </c>
      <c r="C574" s="220" t="s">
        <v>424</v>
      </c>
      <c r="D574" s="232"/>
      <c r="E574" s="222"/>
    </row>
    <row r="575" spans="1:5" ht="18.75">
      <c r="A575" s="298" t="s">
        <v>1584</v>
      </c>
      <c r="B575" s="299" t="s">
        <v>538</v>
      </c>
      <c r="C575" s="220" t="s">
        <v>424</v>
      </c>
      <c r="D575" s="232"/>
      <c r="E575" s="222"/>
    </row>
    <row r="576" spans="1:5" ht="18.75">
      <c r="A576" s="298" t="s">
        <v>1585</v>
      </c>
      <c r="B576" s="299" t="s">
        <v>1586</v>
      </c>
      <c r="C576" s="220" t="s">
        <v>424</v>
      </c>
      <c r="D576" s="232"/>
      <c r="E576" s="222"/>
    </row>
    <row r="577" spans="1:5" ht="18.75">
      <c r="A577" s="298" t="s">
        <v>1587</v>
      </c>
      <c r="B577" s="299" t="s">
        <v>1588</v>
      </c>
      <c r="C577" s="220" t="s">
        <v>424</v>
      </c>
      <c r="D577" s="232"/>
      <c r="E577" s="222"/>
    </row>
    <row r="578" spans="1:5" ht="18.75">
      <c r="A578" s="298" t="s">
        <v>1589</v>
      </c>
      <c r="B578" s="299" t="s">
        <v>1590</v>
      </c>
      <c r="C578" s="220" t="s">
        <v>424</v>
      </c>
      <c r="D578" s="232"/>
      <c r="E578" s="222"/>
    </row>
    <row r="579" spans="1:5" ht="19.5">
      <c r="A579" s="298" t="s">
        <v>1591</v>
      </c>
      <c r="B579" s="300" t="s">
        <v>1592</v>
      </c>
      <c r="C579" s="220" t="s">
        <v>424</v>
      </c>
      <c r="D579" s="232"/>
      <c r="E579" s="222"/>
    </row>
    <row r="580" spans="1:5" ht="18.75">
      <c r="A580" s="298" t="s">
        <v>1593</v>
      </c>
      <c r="B580" s="299" t="s">
        <v>1594</v>
      </c>
      <c r="C580" s="220" t="s">
        <v>424</v>
      </c>
      <c r="D580" s="232"/>
      <c r="E580" s="222"/>
    </row>
    <row r="581" spans="1:5" ht="19.5" thickBot="1">
      <c r="A581" s="302" t="s">
        <v>1595</v>
      </c>
      <c r="B581" s="303" t="s">
        <v>1596</v>
      </c>
      <c r="C581" s="220" t="s">
        <v>424</v>
      </c>
      <c r="D581" s="232"/>
      <c r="E581" s="222"/>
    </row>
    <row r="582" spans="1:5" ht="18.75">
      <c r="A582" s="296" t="s">
        <v>1597</v>
      </c>
      <c r="B582" s="297" t="s">
        <v>1598</v>
      </c>
      <c r="C582" s="220" t="s">
        <v>424</v>
      </c>
      <c r="D582" s="232"/>
      <c r="E582" s="222"/>
    </row>
    <row r="583" spans="1:5" ht="18.75">
      <c r="A583" s="298" t="s">
        <v>1599</v>
      </c>
      <c r="B583" s="299" t="s">
        <v>1600</v>
      </c>
      <c r="C583" s="220" t="s">
        <v>424</v>
      </c>
      <c r="D583" s="232"/>
      <c r="E583" s="222"/>
    </row>
    <row r="584" spans="1:5" ht="18.75">
      <c r="A584" s="298" t="s">
        <v>1601</v>
      </c>
      <c r="B584" s="299" t="s">
        <v>1602</v>
      </c>
      <c r="C584" s="220" t="s">
        <v>424</v>
      </c>
      <c r="D584" s="232"/>
      <c r="E584" s="222"/>
    </row>
    <row r="585" spans="1:5" ht="18.75">
      <c r="A585" s="298" t="s">
        <v>1603</v>
      </c>
      <c r="B585" s="299" t="s">
        <v>1604</v>
      </c>
      <c r="C585" s="220" t="s">
        <v>424</v>
      </c>
      <c r="D585" s="232"/>
      <c r="E585" s="222"/>
    </row>
    <row r="586" spans="1:5" ht="19.5">
      <c r="A586" s="298" t="s">
        <v>1605</v>
      </c>
      <c r="B586" s="300" t="s">
        <v>1606</v>
      </c>
      <c r="C586" s="220" t="s">
        <v>424</v>
      </c>
      <c r="D586" s="232"/>
      <c r="E586" s="222"/>
    </row>
    <row r="587" spans="1:5" ht="18.75">
      <c r="A587" s="298" t="s">
        <v>1607</v>
      </c>
      <c r="B587" s="299" t="s">
        <v>1608</v>
      </c>
      <c r="C587" s="220" t="s">
        <v>424</v>
      </c>
      <c r="D587" s="232"/>
      <c r="E587" s="222"/>
    </row>
    <row r="588" spans="1:5" ht="19.5" thickBot="1">
      <c r="A588" s="302" t="s">
        <v>1609</v>
      </c>
      <c r="B588" s="303" t="s">
        <v>1610</v>
      </c>
      <c r="C588" s="220" t="s">
        <v>424</v>
      </c>
      <c r="D588" s="232"/>
      <c r="E588" s="222"/>
    </row>
    <row r="589" spans="1:5" ht="18.75">
      <c r="A589" s="296" t="s">
        <v>1611</v>
      </c>
      <c r="B589" s="297" t="s">
        <v>1612</v>
      </c>
      <c r="C589" s="220" t="s">
        <v>424</v>
      </c>
      <c r="D589" s="232"/>
      <c r="E589" s="222"/>
    </row>
    <row r="590" spans="1:5" ht="18.75">
      <c r="A590" s="298" t="s">
        <v>1613</v>
      </c>
      <c r="B590" s="299" t="s">
        <v>1614</v>
      </c>
      <c r="C590" s="220" t="s">
        <v>424</v>
      </c>
      <c r="D590" s="232"/>
      <c r="E590" s="222"/>
    </row>
    <row r="591" spans="1:5" ht="19.5">
      <c r="A591" s="298" t="s">
        <v>1615</v>
      </c>
      <c r="B591" s="300" t="s">
        <v>1616</v>
      </c>
      <c r="C591" s="220" t="s">
        <v>424</v>
      </c>
      <c r="D591" s="232"/>
      <c r="E591" s="222"/>
    </row>
    <row r="592" spans="1:5" ht="19.5" thickBot="1">
      <c r="A592" s="302" t="s">
        <v>1617</v>
      </c>
      <c r="B592" s="303" t="s">
        <v>1618</v>
      </c>
      <c r="C592" s="220" t="s">
        <v>424</v>
      </c>
      <c r="D592" s="232"/>
      <c r="E592" s="222"/>
    </row>
    <row r="593" spans="1:5" ht="18.75">
      <c r="A593" s="296" t="s">
        <v>1619</v>
      </c>
      <c r="B593" s="297" t="s">
        <v>1620</v>
      </c>
      <c r="C593" s="220" t="s">
        <v>424</v>
      </c>
      <c r="D593" s="232"/>
      <c r="E593" s="222"/>
    </row>
    <row r="594" spans="1:5" ht="18.75">
      <c r="A594" s="298" t="s">
        <v>1621</v>
      </c>
      <c r="B594" s="299" t="s">
        <v>1622</v>
      </c>
      <c r="C594" s="220" t="s">
        <v>424</v>
      </c>
      <c r="D594" s="232"/>
      <c r="E594" s="222"/>
    </row>
    <row r="595" spans="1:5" ht="18.75">
      <c r="A595" s="298" t="s">
        <v>1623</v>
      </c>
      <c r="B595" s="299" t="s">
        <v>1624</v>
      </c>
      <c r="C595" s="220" t="s">
        <v>424</v>
      </c>
      <c r="D595" s="232"/>
      <c r="E595" s="222"/>
    </row>
    <row r="596" spans="1:5" ht="18.75">
      <c r="A596" s="298" t="s">
        <v>1625</v>
      </c>
      <c r="B596" s="299" t="s">
        <v>1626</v>
      </c>
      <c r="C596" s="220" t="s">
        <v>424</v>
      </c>
      <c r="D596" s="232"/>
      <c r="E596" s="222"/>
    </row>
    <row r="597" spans="1:5" ht="18.75">
      <c r="A597" s="298" t="s">
        <v>1627</v>
      </c>
      <c r="B597" s="299" t="s">
        <v>1628</v>
      </c>
      <c r="C597" s="220" t="s">
        <v>424</v>
      </c>
      <c r="D597" s="232"/>
      <c r="E597" s="222"/>
    </row>
    <row r="598" spans="1:5" ht="18.75">
      <c r="A598" s="298" t="s">
        <v>1629</v>
      </c>
      <c r="B598" s="299" t="s">
        <v>1630</v>
      </c>
      <c r="C598" s="220" t="s">
        <v>424</v>
      </c>
      <c r="D598" s="232"/>
      <c r="E598" s="222"/>
    </row>
    <row r="599" spans="1:5" ht="18.75">
      <c r="A599" s="298" t="s">
        <v>1631</v>
      </c>
      <c r="B599" s="299" t="s">
        <v>1632</v>
      </c>
      <c r="C599" s="220" t="s">
        <v>424</v>
      </c>
      <c r="D599" s="232"/>
      <c r="E599" s="222"/>
    </row>
    <row r="600" spans="1:5" ht="18.75">
      <c r="A600" s="298" t="s">
        <v>1633</v>
      </c>
      <c r="B600" s="299" t="s">
        <v>1634</v>
      </c>
      <c r="C600" s="220" t="s">
        <v>424</v>
      </c>
      <c r="D600" s="232"/>
      <c r="E600" s="222"/>
    </row>
    <row r="601" spans="1:5" ht="19.5">
      <c r="A601" s="298" t="s">
        <v>1635</v>
      </c>
      <c r="B601" s="300" t="s">
        <v>1636</v>
      </c>
      <c r="C601" s="220" t="s">
        <v>424</v>
      </c>
      <c r="D601" s="232"/>
      <c r="E601" s="222"/>
    </row>
    <row r="602" spans="1:5" ht="19.5" thickBot="1">
      <c r="A602" s="302" t="s">
        <v>1637</v>
      </c>
      <c r="B602" s="303" t="s">
        <v>1638</v>
      </c>
      <c r="C602" s="220" t="s">
        <v>424</v>
      </c>
      <c r="D602" s="232"/>
      <c r="E602" s="222"/>
    </row>
    <row r="603" spans="1:5" ht="18.75">
      <c r="A603" s="296" t="s">
        <v>1639</v>
      </c>
      <c r="B603" s="297" t="s">
        <v>1640</v>
      </c>
      <c r="C603" s="220" t="s">
        <v>424</v>
      </c>
      <c r="D603" s="232"/>
      <c r="E603" s="222"/>
    </row>
    <row r="604" spans="1:5" ht="18.75">
      <c r="A604" s="298" t="s">
        <v>1641</v>
      </c>
      <c r="B604" s="299" t="s">
        <v>1642</v>
      </c>
      <c r="C604" s="220" t="s">
        <v>424</v>
      </c>
      <c r="D604" s="232"/>
      <c r="E604" s="222"/>
    </row>
    <row r="605" spans="1:5" ht="18.75">
      <c r="A605" s="298" t="s">
        <v>1643</v>
      </c>
      <c r="B605" s="299" t="s">
        <v>1644</v>
      </c>
      <c r="C605" s="220" t="s">
        <v>424</v>
      </c>
      <c r="D605" s="232"/>
      <c r="E605" s="222"/>
    </row>
    <row r="606" spans="1:5" ht="18.75">
      <c r="A606" s="298" t="s">
        <v>1645</v>
      </c>
      <c r="B606" s="299" t="s">
        <v>1646</v>
      </c>
      <c r="C606" s="220" t="s">
        <v>424</v>
      </c>
      <c r="D606" s="232"/>
      <c r="E606" s="222"/>
    </row>
    <row r="607" spans="1:5" ht="18.75">
      <c r="A607" s="298" t="s">
        <v>1647</v>
      </c>
      <c r="B607" s="299" t="s">
        <v>1648</v>
      </c>
      <c r="C607" s="220" t="s">
        <v>424</v>
      </c>
      <c r="D607" s="232"/>
      <c r="E607" s="222"/>
    </row>
    <row r="608" spans="1:5" ht="18.75">
      <c r="A608" s="298" t="s">
        <v>1649</v>
      </c>
      <c r="B608" s="299" t="s">
        <v>1650</v>
      </c>
      <c r="C608" s="220" t="s">
        <v>424</v>
      </c>
      <c r="D608" s="232"/>
      <c r="E608" s="222"/>
    </row>
    <row r="609" spans="1:5" ht="18.75">
      <c r="A609" s="298" t="s">
        <v>1651</v>
      </c>
      <c r="B609" s="299" t="s">
        <v>1652</v>
      </c>
      <c r="C609" s="220" t="s">
        <v>424</v>
      </c>
      <c r="D609" s="232"/>
      <c r="E609" s="222"/>
    </row>
    <row r="610" spans="1:5" ht="18.75">
      <c r="A610" s="298" t="s">
        <v>1653</v>
      </c>
      <c r="B610" s="299" t="s">
        <v>1654</v>
      </c>
      <c r="C610" s="220" t="s">
        <v>424</v>
      </c>
      <c r="D610" s="232"/>
      <c r="E610" s="222"/>
    </row>
    <row r="611" spans="1:5" ht="18.75">
      <c r="A611" s="298" t="s">
        <v>1655</v>
      </c>
      <c r="B611" s="299" t="s">
        <v>1656</v>
      </c>
      <c r="C611" s="220" t="s">
        <v>424</v>
      </c>
      <c r="D611" s="232"/>
      <c r="E611" s="222"/>
    </row>
    <row r="612" spans="1:5" ht="18.75">
      <c r="A612" s="298" t="s">
        <v>1657</v>
      </c>
      <c r="B612" s="299" t="s">
        <v>1658</v>
      </c>
      <c r="C612" s="220" t="s">
        <v>424</v>
      </c>
      <c r="D612" s="232"/>
      <c r="E612" s="222"/>
    </row>
    <row r="613" spans="1:5" ht="18.75">
      <c r="A613" s="298" t="s">
        <v>1659</v>
      </c>
      <c r="B613" s="299" t="s">
        <v>1660</v>
      </c>
      <c r="C613" s="220" t="s">
        <v>424</v>
      </c>
      <c r="D613" s="232"/>
      <c r="E613" s="222"/>
    </row>
    <row r="614" spans="1:5" ht="18.75">
      <c r="A614" s="298" t="s">
        <v>1661</v>
      </c>
      <c r="B614" s="299" t="s">
        <v>1662</v>
      </c>
      <c r="C614" s="220" t="s">
        <v>424</v>
      </c>
      <c r="D614" s="232"/>
      <c r="E614" s="222"/>
    </row>
    <row r="615" spans="1:5" ht="18.75">
      <c r="A615" s="298" t="s">
        <v>1663</v>
      </c>
      <c r="B615" s="299" t="s">
        <v>1664</v>
      </c>
      <c r="C615" s="220" t="s">
        <v>424</v>
      </c>
      <c r="D615" s="232"/>
      <c r="E615" s="222"/>
    </row>
    <row r="616" spans="1:5" ht="18.75">
      <c r="A616" s="298" t="s">
        <v>1665</v>
      </c>
      <c r="B616" s="299" t="s">
        <v>1666</v>
      </c>
      <c r="C616" s="220" t="s">
        <v>424</v>
      </c>
      <c r="D616" s="232"/>
      <c r="E616" s="222"/>
    </row>
    <row r="617" spans="1:5" ht="18.75">
      <c r="A617" s="298" t="s">
        <v>1667</v>
      </c>
      <c r="B617" s="299" t="s">
        <v>1668</v>
      </c>
      <c r="C617" s="220" t="s">
        <v>424</v>
      </c>
      <c r="D617" s="232"/>
      <c r="E617" s="222"/>
    </row>
    <row r="618" spans="1:5" ht="18.75">
      <c r="A618" s="298" t="s">
        <v>1669</v>
      </c>
      <c r="B618" s="299" t="s">
        <v>1670</v>
      </c>
      <c r="C618" s="220" t="s">
        <v>424</v>
      </c>
      <c r="D618" s="232"/>
      <c r="E618" s="222"/>
    </row>
    <row r="619" spans="1:5" ht="18.75">
      <c r="A619" s="298" t="s">
        <v>1671</v>
      </c>
      <c r="B619" s="299" t="s">
        <v>1672</v>
      </c>
      <c r="C619" s="220" t="s">
        <v>424</v>
      </c>
      <c r="D619" s="232"/>
      <c r="E619" s="222"/>
    </row>
    <row r="620" spans="1:5" ht="18.75">
      <c r="A620" s="298" t="s">
        <v>1673</v>
      </c>
      <c r="B620" s="299" t="s">
        <v>1674</v>
      </c>
      <c r="C620" s="220" t="s">
        <v>424</v>
      </c>
      <c r="D620" s="232"/>
      <c r="E620" s="222"/>
    </row>
    <row r="621" spans="1:5" ht="18.75">
      <c r="A621" s="298" t="s">
        <v>1675</v>
      </c>
      <c r="B621" s="299" t="s">
        <v>1676</v>
      </c>
      <c r="C621" s="220" t="s">
        <v>424</v>
      </c>
      <c r="D621" s="232"/>
      <c r="E621" s="222"/>
    </row>
    <row r="622" spans="1:5" ht="18.75">
      <c r="A622" s="298" t="s">
        <v>1677</v>
      </c>
      <c r="B622" s="299" t="s">
        <v>1678</v>
      </c>
      <c r="C622" s="220" t="s">
        <v>424</v>
      </c>
      <c r="D622" s="232"/>
      <c r="E622" s="222"/>
    </row>
    <row r="623" spans="1:5" ht="18.75">
      <c r="A623" s="298" t="s">
        <v>1679</v>
      </c>
      <c r="B623" s="299" t="s">
        <v>1680</v>
      </c>
      <c r="C623" s="220" t="s">
        <v>424</v>
      </c>
      <c r="D623" s="232"/>
      <c r="E623" s="222"/>
    </row>
    <row r="624" spans="1:5" ht="18.75">
      <c r="A624" s="298" t="s">
        <v>1681</v>
      </c>
      <c r="B624" s="299" t="s">
        <v>1682</v>
      </c>
      <c r="C624" s="220" t="s">
        <v>424</v>
      </c>
      <c r="D624" s="232"/>
      <c r="E624" s="222"/>
    </row>
    <row r="625" spans="1:5" ht="18.75">
      <c r="A625" s="298" t="s">
        <v>1683</v>
      </c>
      <c r="B625" s="299" t="s">
        <v>1684</v>
      </c>
      <c r="C625" s="220" t="s">
        <v>424</v>
      </c>
      <c r="D625" s="232"/>
      <c r="E625" s="222"/>
    </row>
    <row r="626" spans="1:5" ht="18.75">
      <c r="A626" s="298" t="s">
        <v>1685</v>
      </c>
      <c r="B626" s="299" t="s">
        <v>1686</v>
      </c>
      <c r="C626" s="220" t="s">
        <v>424</v>
      </c>
      <c r="D626" s="232"/>
      <c r="E626" s="222"/>
    </row>
    <row r="627" spans="1:5" ht="20.25" thickBot="1">
      <c r="A627" s="302" t="s">
        <v>1687</v>
      </c>
      <c r="B627" s="309" t="s">
        <v>1688</v>
      </c>
      <c r="C627" s="220" t="s">
        <v>424</v>
      </c>
      <c r="D627" s="232"/>
      <c r="E627" s="222"/>
    </row>
    <row r="628" spans="1:5" ht="18.75">
      <c r="A628" s="296" t="s">
        <v>1689</v>
      </c>
      <c r="B628" s="297" t="s">
        <v>1690</v>
      </c>
      <c r="C628" s="220" t="s">
        <v>424</v>
      </c>
      <c r="D628" s="232"/>
      <c r="E628" s="222"/>
    </row>
    <row r="629" spans="1:5" ht="18.75">
      <c r="A629" s="298" t="s">
        <v>1691</v>
      </c>
      <c r="B629" s="299" t="s">
        <v>1692</v>
      </c>
      <c r="C629" s="220" t="s">
        <v>424</v>
      </c>
      <c r="D629" s="232"/>
      <c r="E629" s="222"/>
    </row>
    <row r="630" spans="1:5" ht="18.75">
      <c r="A630" s="298" t="s">
        <v>1693</v>
      </c>
      <c r="B630" s="299" t="s">
        <v>1694</v>
      </c>
      <c r="C630" s="220" t="s">
        <v>424</v>
      </c>
      <c r="D630" s="232"/>
      <c r="E630" s="222"/>
    </row>
    <row r="631" spans="1:5" ht="18.75">
      <c r="A631" s="298" t="s">
        <v>675</v>
      </c>
      <c r="B631" s="299" t="s">
        <v>676</v>
      </c>
      <c r="C631" s="220" t="s">
        <v>424</v>
      </c>
      <c r="D631" s="232"/>
      <c r="E631" s="222"/>
    </row>
    <row r="632" spans="1:5" ht="18.75">
      <c r="A632" s="298" t="s">
        <v>677</v>
      </c>
      <c r="B632" s="299" t="s">
        <v>678</v>
      </c>
      <c r="C632" s="220" t="s">
        <v>424</v>
      </c>
      <c r="D632" s="232"/>
      <c r="E632" s="222"/>
    </row>
    <row r="633" spans="1:5" ht="18.75">
      <c r="A633" s="298" t="s">
        <v>679</v>
      </c>
      <c r="B633" s="299" t="s">
        <v>680</v>
      </c>
      <c r="C633" s="220" t="s">
        <v>424</v>
      </c>
      <c r="D633" s="232"/>
      <c r="E633" s="222"/>
    </row>
    <row r="634" spans="1:5" ht="18.75">
      <c r="A634" s="298" t="s">
        <v>681</v>
      </c>
      <c r="B634" s="299" t="s">
        <v>682</v>
      </c>
      <c r="C634" s="220" t="s">
        <v>424</v>
      </c>
      <c r="D634" s="232"/>
      <c r="E634" s="222"/>
    </row>
    <row r="635" spans="1:5" ht="18.75">
      <c r="A635" s="298" t="s">
        <v>683</v>
      </c>
      <c r="B635" s="299" t="s">
        <v>684</v>
      </c>
      <c r="C635" s="220" t="s">
        <v>424</v>
      </c>
      <c r="D635" s="232"/>
      <c r="E635" s="222"/>
    </row>
    <row r="636" spans="1:5" ht="18.75">
      <c r="A636" s="298" t="s">
        <v>685</v>
      </c>
      <c r="B636" s="299" t="s">
        <v>686</v>
      </c>
      <c r="C636" s="220" t="s">
        <v>424</v>
      </c>
      <c r="D636" s="232"/>
      <c r="E636" s="222"/>
    </row>
    <row r="637" spans="1:5" ht="18.75">
      <c r="A637" s="298" t="s">
        <v>687</v>
      </c>
      <c r="B637" s="299" t="s">
        <v>688</v>
      </c>
      <c r="C637" s="220" t="s">
        <v>424</v>
      </c>
      <c r="D637" s="232"/>
      <c r="E637" s="222"/>
    </row>
    <row r="638" spans="1:5" ht="18.75">
      <c r="A638" s="298" t="s">
        <v>689</v>
      </c>
      <c r="B638" s="299" t="s">
        <v>690</v>
      </c>
      <c r="C638" s="220" t="s">
        <v>424</v>
      </c>
      <c r="D638" s="232"/>
      <c r="E638" s="222"/>
    </row>
    <row r="639" spans="1:5" ht="18.75">
      <c r="A639" s="298" t="s">
        <v>691</v>
      </c>
      <c r="B639" s="299" t="s">
        <v>692</v>
      </c>
      <c r="C639" s="220" t="s">
        <v>424</v>
      </c>
      <c r="D639" s="232"/>
      <c r="E639" s="222"/>
    </row>
    <row r="640" spans="1:5" ht="18.75">
      <c r="A640" s="298" t="s">
        <v>693</v>
      </c>
      <c r="B640" s="299" t="s">
        <v>694</v>
      </c>
      <c r="C640" s="220" t="s">
        <v>424</v>
      </c>
      <c r="D640" s="232"/>
      <c r="E640" s="222"/>
    </row>
    <row r="641" spans="1:5" ht="18.75">
      <c r="A641" s="298" t="s">
        <v>695</v>
      </c>
      <c r="B641" s="299" t="s">
        <v>696</v>
      </c>
      <c r="C641" s="220" t="s">
        <v>424</v>
      </c>
      <c r="D641" s="232"/>
      <c r="E641" s="222"/>
    </row>
    <row r="642" spans="1:5" ht="18.75">
      <c r="A642" s="298" t="s">
        <v>697</v>
      </c>
      <c r="B642" s="299" t="s">
        <v>698</v>
      </c>
      <c r="C642" s="220" t="s">
        <v>424</v>
      </c>
      <c r="D642" s="232"/>
      <c r="E642" s="222"/>
    </row>
    <row r="643" spans="1:5" ht="18.75">
      <c r="A643" s="298" t="s">
        <v>699</v>
      </c>
      <c r="B643" s="299" t="s">
        <v>700</v>
      </c>
      <c r="C643" s="220" t="s">
        <v>424</v>
      </c>
      <c r="D643" s="232"/>
      <c r="E643" s="222"/>
    </row>
    <row r="644" spans="1:5" ht="18.75">
      <c r="A644" s="298" t="s">
        <v>701</v>
      </c>
      <c r="B644" s="299" t="s">
        <v>702</v>
      </c>
      <c r="C644" s="220" t="s">
        <v>424</v>
      </c>
      <c r="D644" s="232"/>
      <c r="E644" s="222"/>
    </row>
    <row r="645" spans="1:5" ht="18.75">
      <c r="A645" s="298" t="s">
        <v>703</v>
      </c>
      <c r="B645" s="299" t="s">
        <v>704</v>
      </c>
      <c r="C645" s="220" t="s">
        <v>424</v>
      </c>
      <c r="D645" s="232"/>
      <c r="E645" s="222"/>
    </row>
    <row r="646" spans="1:5" ht="18.75">
      <c r="A646" s="298" t="s">
        <v>705</v>
      </c>
      <c r="B646" s="299" t="s">
        <v>706</v>
      </c>
      <c r="C646" s="220" t="s">
        <v>424</v>
      </c>
      <c r="D646" s="232"/>
      <c r="E646" s="222"/>
    </row>
    <row r="647" spans="1:5" ht="18.75">
      <c r="A647" s="298" t="s">
        <v>707</v>
      </c>
      <c r="B647" s="299" t="s">
        <v>708</v>
      </c>
      <c r="C647" s="220" t="s">
        <v>424</v>
      </c>
      <c r="D647" s="232"/>
      <c r="E647" s="222"/>
    </row>
    <row r="648" spans="1:5" ht="18.75">
      <c r="A648" s="298" t="s">
        <v>709</v>
      </c>
      <c r="B648" s="299" t="s">
        <v>710</v>
      </c>
      <c r="C648" s="220" t="s">
        <v>424</v>
      </c>
      <c r="D648" s="232"/>
      <c r="E648" s="222"/>
    </row>
    <row r="649" spans="1:5" ht="19.5" thickBot="1">
      <c r="A649" s="302" t="s">
        <v>711</v>
      </c>
      <c r="B649" s="303" t="s">
        <v>712</v>
      </c>
      <c r="C649" s="220" t="s">
        <v>424</v>
      </c>
      <c r="D649" s="232"/>
      <c r="E649" s="222"/>
    </row>
    <row r="650" spans="1:5" ht="18.75">
      <c r="A650" s="296" t="s">
        <v>713</v>
      </c>
      <c r="B650" s="297" t="s">
        <v>714</v>
      </c>
      <c r="C650" s="220" t="s">
        <v>424</v>
      </c>
      <c r="D650" s="232"/>
      <c r="E650" s="222"/>
    </row>
    <row r="651" spans="1:5" ht="18.75">
      <c r="A651" s="298" t="s">
        <v>715</v>
      </c>
      <c r="B651" s="299" t="s">
        <v>716</v>
      </c>
      <c r="C651" s="220" t="s">
        <v>424</v>
      </c>
      <c r="D651" s="232"/>
      <c r="E651" s="222"/>
    </row>
    <row r="652" spans="1:5" ht="18.75">
      <c r="A652" s="298" t="s">
        <v>717</v>
      </c>
      <c r="B652" s="299" t="s">
        <v>718</v>
      </c>
      <c r="C652" s="220" t="s">
        <v>424</v>
      </c>
      <c r="D652" s="232"/>
      <c r="E652" s="222"/>
    </row>
    <row r="653" spans="1:5" ht="18.75">
      <c r="A653" s="298" t="s">
        <v>719</v>
      </c>
      <c r="B653" s="299" t="s">
        <v>720</v>
      </c>
      <c r="C653" s="220" t="s">
        <v>424</v>
      </c>
      <c r="D653" s="232"/>
      <c r="E653" s="222"/>
    </row>
    <row r="654" spans="1:5" ht="18.75">
      <c r="A654" s="298" t="s">
        <v>721</v>
      </c>
      <c r="B654" s="299" t="s">
        <v>722</v>
      </c>
      <c r="C654" s="220" t="s">
        <v>424</v>
      </c>
      <c r="D654" s="232"/>
      <c r="E654" s="222"/>
    </row>
    <row r="655" spans="1:5" ht="18.75">
      <c r="A655" s="298" t="s">
        <v>723</v>
      </c>
      <c r="B655" s="299" t="s">
        <v>724</v>
      </c>
      <c r="C655" s="220" t="s">
        <v>424</v>
      </c>
      <c r="D655" s="232"/>
      <c r="E655" s="222"/>
    </row>
    <row r="656" spans="1:5" ht="18.75">
      <c r="A656" s="298" t="s">
        <v>725</v>
      </c>
      <c r="B656" s="299" t="s">
        <v>726</v>
      </c>
      <c r="C656" s="220" t="s">
        <v>424</v>
      </c>
      <c r="D656" s="232"/>
      <c r="E656" s="222"/>
    </row>
    <row r="657" spans="1:5" ht="18.75">
      <c r="A657" s="298" t="s">
        <v>727</v>
      </c>
      <c r="B657" s="299" t="s">
        <v>728</v>
      </c>
      <c r="C657" s="220" t="s">
        <v>424</v>
      </c>
      <c r="D657" s="232"/>
      <c r="E657" s="222"/>
    </row>
    <row r="658" spans="1:5" ht="18.75">
      <c r="A658" s="298" t="s">
        <v>729</v>
      </c>
      <c r="B658" s="299" t="s">
        <v>730</v>
      </c>
      <c r="C658" s="220" t="s">
        <v>424</v>
      </c>
      <c r="D658" s="232"/>
      <c r="E658" s="222"/>
    </row>
    <row r="659" spans="1:5" ht="19.5">
      <c r="A659" s="298" t="s">
        <v>731</v>
      </c>
      <c r="B659" s="300" t="s">
        <v>732</v>
      </c>
      <c r="C659" s="220" t="s">
        <v>424</v>
      </c>
      <c r="D659" s="232"/>
      <c r="E659" s="222"/>
    </row>
    <row r="660" spans="1:5" ht="19.5" thickBot="1">
      <c r="A660" s="302" t="s">
        <v>733</v>
      </c>
      <c r="B660" s="303" t="s">
        <v>734</v>
      </c>
      <c r="C660" s="220" t="s">
        <v>424</v>
      </c>
      <c r="D660" s="232"/>
      <c r="E660" s="222"/>
    </row>
    <row r="661" spans="1:5" ht="18.75">
      <c r="A661" s="296" t="s">
        <v>735</v>
      </c>
      <c r="B661" s="297" t="s">
        <v>736</v>
      </c>
      <c r="C661" s="220" t="s">
        <v>424</v>
      </c>
      <c r="D661" s="232"/>
      <c r="E661" s="222"/>
    </row>
    <row r="662" spans="1:5" ht="18.75">
      <c r="A662" s="298" t="s">
        <v>737</v>
      </c>
      <c r="B662" s="299" t="s">
        <v>738</v>
      </c>
      <c r="C662" s="220" t="s">
        <v>424</v>
      </c>
      <c r="D662" s="232"/>
      <c r="E662" s="222"/>
    </row>
    <row r="663" spans="1:5" ht="18.75">
      <c r="A663" s="298" t="s">
        <v>739</v>
      </c>
      <c r="B663" s="299" t="s">
        <v>740</v>
      </c>
      <c r="C663" s="220" t="s">
        <v>424</v>
      </c>
      <c r="D663" s="232"/>
      <c r="E663" s="222"/>
    </row>
    <row r="664" spans="1:5" ht="18.75">
      <c r="A664" s="298" t="s">
        <v>741</v>
      </c>
      <c r="B664" s="299" t="s">
        <v>742</v>
      </c>
      <c r="C664" s="220" t="s">
        <v>424</v>
      </c>
      <c r="D664" s="232"/>
      <c r="E664" s="222"/>
    </row>
    <row r="665" spans="1:5" ht="20.25" thickBot="1">
      <c r="A665" s="302" t="s">
        <v>743</v>
      </c>
      <c r="B665" s="309" t="s">
        <v>744</v>
      </c>
      <c r="C665" s="220" t="s">
        <v>424</v>
      </c>
      <c r="D665" s="232"/>
      <c r="E665" s="222"/>
    </row>
    <row r="666" spans="1:5" ht="18.75">
      <c r="A666" s="296" t="s">
        <v>745</v>
      </c>
      <c r="B666" s="297" t="s">
        <v>746</v>
      </c>
      <c r="C666" s="220" t="s">
        <v>424</v>
      </c>
      <c r="D666" s="232"/>
      <c r="E666" s="222"/>
    </row>
    <row r="667" spans="1:5" ht="18.75">
      <c r="A667" s="298" t="s">
        <v>747</v>
      </c>
      <c r="B667" s="299" t="s">
        <v>748</v>
      </c>
      <c r="C667" s="220" t="s">
        <v>424</v>
      </c>
      <c r="D667" s="232"/>
      <c r="E667" s="222"/>
    </row>
    <row r="668" spans="1:5" ht="18.75">
      <c r="A668" s="298" t="s">
        <v>749</v>
      </c>
      <c r="B668" s="299" t="s">
        <v>750</v>
      </c>
      <c r="C668" s="220" t="s">
        <v>424</v>
      </c>
      <c r="D668" s="232"/>
      <c r="E668" s="222"/>
    </row>
    <row r="669" spans="1:5" ht="18.75">
      <c r="A669" s="298" t="s">
        <v>751</v>
      </c>
      <c r="B669" s="299" t="s">
        <v>752</v>
      </c>
      <c r="C669" s="220" t="s">
        <v>424</v>
      </c>
      <c r="D669" s="232"/>
      <c r="E669" s="222"/>
    </row>
    <row r="670" spans="1:5" ht="18.75">
      <c r="A670" s="298" t="s">
        <v>753</v>
      </c>
      <c r="B670" s="299" t="s">
        <v>754</v>
      </c>
      <c r="C670" s="220" t="s">
        <v>424</v>
      </c>
      <c r="D670" s="232"/>
      <c r="E670" s="222"/>
    </row>
    <row r="671" spans="1:5" ht="18.75">
      <c r="A671" s="298" t="s">
        <v>755</v>
      </c>
      <c r="B671" s="299" t="s">
        <v>756</v>
      </c>
      <c r="C671" s="220" t="s">
        <v>424</v>
      </c>
      <c r="D671" s="232"/>
      <c r="E671" s="222"/>
    </row>
    <row r="672" spans="1:5" ht="18.75">
      <c r="A672" s="298" t="s">
        <v>757</v>
      </c>
      <c r="B672" s="299" t="s">
        <v>758</v>
      </c>
      <c r="C672" s="220" t="s">
        <v>424</v>
      </c>
      <c r="D672" s="232"/>
      <c r="E672" s="222"/>
    </row>
    <row r="673" spans="1:5" ht="18.75">
      <c r="A673" s="298" t="s">
        <v>759</v>
      </c>
      <c r="B673" s="299" t="s">
        <v>760</v>
      </c>
      <c r="C673" s="220" t="s">
        <v>424</v>
      </c>
      <c r="D673" s="232"/>
      <c r="E673" s="222"/>
    </row>
    <row r="674" spans="1:5" ht="18.75">
      <c r="A674" s="298" t="s">
        <v>761</v>
      </c>
      <c r="B674" s="299" t="s">
        <v>762</v>
      </c>
      <c r="C674" s="220" t="s">
        <v>424</v>
      </c>
      <c r="D674" s="232"/>
      <c r="E674" s="222"/>
    </row>
    <row r="675" spans="1:5" ht="18.75">
      <c r="A675" s="298" t="s">
        <v>763</v>
      </c>
      <c r="B675" s="299" t="s">
        <v>764</v>
      </c>
      <c r="C675" s="220" t="s">
        <v>424</v>
      </c>
      <c r="D675" s="232"/>
      <c r="E675" s="222"/>
    </row>
    <row r="676" spans="1:5" ht="20.25" thickBot="1">
      <c r="A676" s="302" t="s">
        <v>765</v>
      </c>
      <c r="B676" s="309" t="s">
        <v>766</v>
      </c>
      <c r="C676" s="220" t="s">
        <v>424</v>
      </c>
      <c r="D676" s="232"/>
      <c r="E676" s="222"/>
    </row>
    <row r="677" spans="1:5" ht="18.75">
      <c r="A677" s="296" t="s">
        <v>767</v>
      </c>
      <c r="B677" s="297" t="s">
        <v>768</v>
      </c>
      <c r="C677" s="220" t="s">
        <v>424</v>
      </c>
      <c r="D677" s="232"/>
      <c r="E677" s="222"/>
    </row>
    <row r="678" spans="1:5" ht="18.75">
      <c r="A678" s="298" t="s">
        <v>769</v>
      </c>
      <c r="B678" s="299" t="s">
        <v>770</v>
      </c>
      <c r="C678" s="220" t="s">
        <v>424</v>
      </c>
      <c r="D678" s="232"/>
      <c r="E678" s="222"/>
    </row>
    <row r="679" spans="1:5" ht="18.75">
      <c r="A679" s="298" t="s">
        <v>771</v>
      </c>
      <c r="B679" s="299" t="s">
        <v>772</v>
      </c>
      <c r="C679" s="220" t="s">
        <v>424</v>
      </c>
      <c r="D679" s="232"/>
      <c r="E679" s="222"/>
    </row>
    <row r="680" spans="1:5" ht="18.75">
      <c r="A680" s="298" t="s">
        <v>773</v>
      </c>
      <c r="B680" s="299" t="s">
        <v>774</v>
      </c>
      <c r="C680" s="220" t="s">
        <v>424</v>
      </c>
      <c r="D680" s="232"/>
      <c r="E680" s="222"/>
    </row>
    <row r="681" spans="1:5" ht="18.75">
      <c r="A681" s="298" t="s">
        <v>775</v>
      </c>
      <c r="B681" s="299" t="s">
        <v>776</v>
      </c>
      <c r="C681" s="220" t="s">
        <v>424</v>
      </c>
      <c r="D681" s="232"/>
      <c r="E681" s="222"/>
    </row>
    <row r="682" spans="1:5" ht="18.75">
      <c r="A682" s="298" t="s">
        <v>777</v>
      </c>
      <c r="B682" s="299" t="s">
        <v>778</v>
      </c>
      <c r="C682" s="220" t="s">
        <v>424</v>
      </c>
      <c r="D682" s="232"/>
      <c r="E682" s="222"/>
    </row>
    <row r="683" spans="1:5" ht="18.75">
      <c r="A683" s="298" t="s">
        <v>779</v>
      </c>
      <c r="B683" s="299" t="s">
        <v>780</v>
      </c>
      <c r="C683" s="220" t="s">
        <v>424</v>
      </c>
      <c r="D683" s="232"/>
      <c r="E683" s="222"/>
    </row>
    <row r="684" spans="1:5" ht="18.75">
      <c r="A684" s="298" t="s">
        <v>781</v>
      </c>
      <c r="B684" s="299" t="s">
        <v>782</v>
      </c>
      <c r="C684" s="220" t="s">
        <v>424</v>
      </c>
      <c r="D684" s="232"/>
      <c r="E684" s="222"/>
    </row>
    <row r="685" spans="1:5" ht="18.75">
      <c r="A685" s="298" t="s">
        <v>783</v>
      </c>
      <c r="B685" s="299" t="s">
        <v>784</v>
      </c>
      <c r="C685" s="220" t="s">
        <v>424</v>
      </c>
      <c r="D685" s="232"/>
      <c r="E685" s="222"/>
    </row>
    <row r="686" spans="1:5" ht="20.25" thickBot="1">
      <c r="A686" s="302" t="s">
        <v>785</v>
      </c>
      <c r="B686" s="309" t="s">
        <v>786</v>
      </c>
      <c r="C686" s="220" t="s">
        <v>424</v>
      </c>
      <c r="D686" s="232"/>
      <c r="E686" s="222"/>
    </row>
    <row r="687" spans="1:5" ht="18.75">
      <c r="A687" s="296" t="s">
        <v>787</v>
      </c>
      <c r="B687" s="297" t="s">
        <v>788</v>
      </c>
      <c r="C687" s="220" t="s">
        <v>424</v>
      </c>
      <c r="D687" s="232"/>
      <c r="E687" s="222"/>
    </row>
    <row r="688" spans="1:5" ht="18.75">
      <c r="A688" s="298" t="s">
        <v>789</v>
      </c>
      <c r="B688" s="299" t="s">
        <v>790</v>
      </c>
      <c r="C688" s="220" t="s">
        <v>424</v>
      </c>
      <c r="D688" s="232"/>
      <c r="E688" s="222"/>
    </row>
    <row r="689" spans="1:5" ht="18.75">
      <c r="A689" s="298" t="s">
        <v>791</v>
      </c>
      <c r="B689" s="299" t="s">
        <v>792</v>
      </c>
      <c r="C689" s="220" t="s">
        <v>424</v>
      </c>
      <c r="D689" s="232"/>
      <c r="E689" s="222"/>
    </row>
    <row r="690" spans="1:5" ht="18.75">
      <c r="A690" s="298" t="s">
        <v>793</v>
      </c>
      <c r="B690" s="299" t="s">
        <v>794</v>
      </c>
      <c r="C690" s="220" t="s">
        <v>424</v>
      </c>
      <c r="D690" s="232"/>
      <c r="E690" s="222"/>
    </row>
    <row r="691" spans="1:5" ht="20.25" thickBot="1">
      <c r="A691" s="302" t="s">
        <v>795</v>
      </c>
      <c r="B691" s="309" t="s">
        <v>796</v>
      </c>
      <c r="C691" s="220" t="s">
        <v>424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1735</v>
      </c>
      <c r="B693" s="311" t="s">
        <v>1734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bnt</cp:lastModifiedBy>
  <cp:lastPrinted>2015-09-10T08:32:08Z</cp:lastPrinted>
  <dcterms:created xsi:type="dcterms:W3CDTF">1997-12-10T11:54:07Z</dcterms:created>
  <dcterms:modified xsi:type="dcterms:W3CDTF">2015-09-11T08:59:18Z</dcterms:modified>
  <cp:category/>
  <cp:version/>
  <cp:contentType/>
  <cp:contentStatus/>
</cp:coreProperties>
</file>